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walker/Library/CloudStorage/GoogleDrive-walker@maine.edu/My Drive/Github projects/Bike Geometry Project/data/"/>
    </mc:Choice>
  </mc:AlternateContent>
  <xr:revisionPtr revIDLastSave="0" documentId="13_ncr:1_{29DD398C-F130-BF4A-93D6-F5E8F3699846}" xr6:coauthVersionLast="47" xr6:coauthVersionMax="47" xr10:uidLastSave="{00000000-0000-0000-0000-000000000000}"/>
  <bookViews>
    <workbookView xWindow="5840" yWindow="-27340" windowWidth="36600" windowHeight="26200" activeTab="3" xr2:uid="{271A45FE-DA3A-8E43-BA78-6E9AF6AD3855}"/>
  </bookViews>
  <sheets>
    <sheet name="template" sheetId="1" r:id="rId1"/>
    <sheet name="Specialized Stumpjumper 1996" sheetId="2" r:id="rId2"/>
    <sheet name="Trek Singletrack 990 1995" sheetId="5" r:id="rId3"/>
    <sheet name="GT Xizang 1995" sheetId="4" r:id="rId4"/>
    <sheet name="combined" sheetId="6" r:id="rId5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9" i="2" l="1"/>
  <c r="E9" i="2"/>
  <c r="C9" i="2"/>
  <c r="E51" i="5"/>
  <c r="E52" i="5"/>
  <c r="E53" i="5"/>
  <c r="C3" i="4"/>
  <c r="C2" i="4"/>
  <c r="C50" i="5"/>
  <c r="E50" i="5" s="1"/>
  <c r="C28" i="5"/>
  <c r="C27" i="5"/>
  <c r="C19" i="5"/>
  <c r="O12" i="4"/>
  <c r="P33" i="4"/>
  <c r="C3" i="2"/>
  <c r="C2" i="2"/>
  <c r="C48" i="4"/>
  <c r="D48" i="4"/>
  <c r="E48" i="4"/>
  <c r="D27" i="2"/>
  <c r="E27" i="2"/>
  <c r="E31" i="2"/>
  <c r="D31" i="2"/>
  <c r="C31" i="2"/>
  <c r="E30" i="2"/>
  <c r="C30" i="2"/>
  <c r="C19" i="2" s="1"/>
  <c r="D30" i="2"/>
  <c r="D19" i="2" s="1"/>
  <c r="C27" i="2"/>
  <c r="C28" i="2" s="1"/>
  <c r="E37" i="2"/>
  <c r="E49" i="2" s="1"/>
  <c r="D37" i="2"/>
  <c r="D44" i="2" s="1"/>
  <c r="C37" i="2"/>
  <c r="C47" i="2" s="1"/>
  <c r="E19" i="2"/>
  <c r="C34" i="2"/>
  <c r="D37" i="4"/>
  <c r="E37" i="4"/>
  <c r="D38" i="4"/>
  <c r="E38" i="4"/>
  <c r="D39" i="4"/>
  <c r="E39" i="4"/>
  <c r="D40" i="4"/>
  <c r="E40" i="4"/>
  <c r="D41" i="4"/>
  <c r="E41" i="4"/>
  <c r="D42" i="4"/>
  <c r="E42" i="4"/>
  <c r="D43" i="4"/>
  <c r="E43" i="4"/>
  <c r="D44" i="4"/>
  <c r="D4" i="4" s="1"/>
  <c r="D31" i="4" s="1"/>
  <c r="E44" i="4"/>
  <c r="D45" i="4"/>
  <c r="E45" i="4"/>
  <c r="D46" i="4"/>
  <c r="E46" i="4"/>
  <c r="D47" i="4"/>
  <c r="E47" i="4"/>
  <c r="C38" i="4"/>
  <c r="C39" i="4"/>
  <c r="C40" i="4"/>
  <c r="C41" i="4"/>
  <c r="C42" i="4"/>
  <c r="C43" i="4"/>
  <c r="C44" i="4"/>
  <c r="C45" i="4"/>
  <c r="C46" i="4"/>
  <c r="C47" i="4"/>
  <c r="D36" i="4"/>
  <c r="E36" i="4"/>
  <c r="C37" i="4"/>
  <c r="C36" i="4"/>
  <c r="D4" i="5"/>
  <c r="C31" i="5" s="1"/>
  <c r="E4" i="5"/>
  <c r="C4" i="5"/>
  <c r="D34" i="5"/>
  <c r="D36" i="5" s="1"/>
  <c r="E34" i="5"/>
  <c r="E41" i="5" s="1"/>
  <c r="C34" i="5"/>
  <c r="C42" i="5" s="1"/>
  <c r="E28" i="5"/>
  <c r="D28" i="5"/>
  <c r="E27" i="5"/>
  <c r="D27" i="5"/>
  <c r="D19" i="5" s="1"/>
  <c r="E19" i="5"/>
  <c r="T33" i="4"/>
  <c r="R33" i="4"/>
  <c r="S33" i="4"/>
  <c r="Q33" i="4"/>
  <c r="D32" i="4"/>
  <c r="E32" i="4"/>
  <c r="E4" i="4"/>
  <c r="E31" i="4" s="1"/>
  <c r="D9" i="4"/>
  <c r="D25" i="4" s="1"/>
  <c r="D24" i="4" s="1"/>
  <c r="E9" i="4"/>
  <c r="E25" i="4" s="1"/>
  <c r="E24" i="4" s="1"/>
  <c r="C9" i="4"/>
  <c r="C25" i="4" s="1"/>
  <c r="C24" i="4" s="1"/>
  <c r="C32" i="4"/>
  <c r="C44" i="5" l="1"/>
  <c r="E38" i="5"/>
  <c r="E9" i="5" s="1"/>
  <c r="E25" i="5" s="1"/>
  <c r="E24" i="5" s="1"/>
  <c r="E43" i="5"/>
  <c r="C39" i="5"/>
  <c r="D38" i="5"/>
  <c r="D9" i="5" s="1"/>
  <c r="C43" i="5"/>
  <c r="C41" i="5"/>
  <c r="C45" i="5"/>
  <c r="E39" i="5"/>
  <c r="D46" i="5"/>
  <c r="C46" i="5"/>
  <c r="C38" i="5"/>
  <c r="E37" i="5"/>
  <c r="E42" i="5"/>
  <c r="E35" i="5"/>
  <c r="E40" i="5"/>
  <c r="C37" i="5"/>
  <c r="D3" i="5" s="1"/>
  <c r="E45" i="5"/>
  <c r="C40" i="5"/>
  <c r="C36" i="5"/>
  <c r="D2" i="5" s="1"/>
  <c r="C32" i="5" s="1"/>
  <c r="E46" i="5"/>
  <c r="D39" i="2"/>
  <c r="C40" i="2"/>
  <c r="C42" i="2"/>
  <c r="C43" i="2"/>
  <c r="E44" i="2"/>
  <c r="E42" i="2"/>
  <c r="C48" i="2"/>
  <c r="D47" i="2"/>
  <c r="E39" i="2"/>
  <c r="D42" i="2"/>
  <c r="C45" i="2"/>
  <c r="E47" i="2"/>
  <c r="D45" i="2"/>
  <c r="E48" i="2"/>
  <c r="D38" i="2"/>
  <c r="C41" i="2"/>
  <c r="E43" i="2"/>
  <c r="D46" i="2"/>
  <c r="C49" i="2"/>
  <c r="E45" i="2"/>
  <c r="E40" i="2"/>
  <c r="D43" i="2"/>
  <c r="E38" i="2"/>
  <c r="D41" i="2"/>
  <c r="C44" i="2"/>
  <c r="E46" i="2"/>
  <c r="D49" i="2"/>
  <c r="D40" i="2"/>
  <c r="D48" i="2"/>
  <c r="C38" i="2"/>
  <c r="C46" i="2"/>
  <c r="C39" i="2"/>
  <c r="C35" i="2" s="1"/>
  <c r="E41" i="2"/>
  <c r="D41" i="5"/>
  <c r="D43" i="5"/>
  <c r="D37" i="5"/>
  <c r="D42" i="5"/>
  <c r="E44" i="5"/>
  <c r="D39" i="5"/>
  <c r="E36" i="5"/>
  <c r="D35" i="5"/>
  <c r="D40" i="5"/>
  <c r="D45" i="5"/>
  <c r="D44" i="5"/>
  <c r="C35" i="5"/>
  <c r="C4" i="4"/>
  <c r="C31" i="4" s="1"/>
  <c r="D25" i="5" l="1"/>
  <c r="D24" i="5" s="1"/>
  <c r="C9" i="5"/>
  <c r="C25" i="5" s="1"/>
  <c r="C24" i="5" s="1"/>
</calcChain>
</file>

<file path=xl/sharedStrings.xml><?xml version="1.0" encoding="utf-8"?>
<sst xmlns="http://schemas.openxmlformats.org/spreadsheetml/2006/main" count="279" uniqueCount="87">
  <si>
    <t>Frame Size</t>
  </si>
  <si>
    <t>frame_size</t>
  </si>
  <si>
    <t>Stack</t>
  </si>
  <si>
    <t>stack</t>
  </si>
  <si>
    <t>Reach</t>
  </si>
  <si>
    <t>reach</t>
  </si>
  <si>
    <t>Seat Tube Length, C-T</t>
  </si>
  <si>
    <t>seat_tube_length</t>
  </si>
  <si>
    <t>Top Tube Length, Effective/Horizontal Center</t>
  </si>
  <si>
    <t>top_tube_effective_length</t>
  </si>
  <si>
    <t>Head Tube Angle</t>
  </si>
  <si>
    <t>head_tube_angle</t>
  </si>
  <si>
    <t>Seat Tube Angle</t>
  </si>
  <si>
    <t>seat_tube_angle</t>
  </si>
  <si>
    <t>Head Tube Length</t>
  </si>
  <si>
    <t>head_tube_length</t>
  </si>
  <si>
    <t>Bottom Bracket Drop</t>
  </si>
  <si>
    <t>bottom_bracket_drop</t>
  </si>
  <si>
    <t>Chainstay Length</t>
  </si>
  <si>
    <t>chainstay_length</t>
  </si>
  <si>
    <t>Wheelbase</t>
  </si>
  <si>
    <t>wheelbase</t>
  </si>
  <si>
    <t>Fork Offset/Rake</t>
  </si>
  <si>
    <t>fork_offset_rake</t>
  </si>
  <si>
    <t>fork axle crown length</t>
  </si>
  <si>
    <t>axle_crown</t>
  </si>
  <si>
    <t>Standover</t>
  </si>
  <si>
    <t>standover</t>
  </si>
  <si>
    <t>Crank Length</t>
  </si>
  <si>
    <t>crank_length</t>
  </si>
  <si>
    <t>Handlebar Width</t>
  </si>
  <si>
    <t>handlebar_width</t>
  </si>
  <si>
    <t>Stem Length</t>
  </si>
  <si>
    <t>stem_length</t>
  </si>
  <si>
    <t>Wheel Size</t>
  </si>
  <si>
    <t>wheel_size</t>
  </si>
  <si>
    <t>Tire Width, spec</t>
  </si>
  <si>
    <t>tire_width_spec</t>
  </si>
  <si>
    <t>Tire Width, max</t>
  </si>
  <si>
    <t>tire_width_max</t>
  </si>
  <si>
    <t>Rider Min</t>
  </si>
  <si>
    <t>rider_min</t>
  </si>
  <si>
    <t>Rider Max</t>
  </si>
  <si>
    <t>rider_max</t>
  </si>
  <si>
    <t>bottom_bracket_height</t>
  </si>
  <si>
    <t>front tire</t>
  </si>
  <si>
    <t>rear tire</t>
  </si>
  <si>
    <t>BBD = (559 + 2* tire width)/2 - BBH</t>
  </si>
  <si>
    <t>front_center</t>
  </si>
  <si>
    <t>rear_center</t>
  </si>
  <si>
    <t>seat_tube_h (using seat tube l)</t>
  </si>
  <si>
    <t>seat_tube_h (using stack)</t>
  </si>
  <si>
    <t>trail</t>
  </si>
  <si>
    <t>chainstay</t>
  </si>
  <si>
    <t>bottom bracket drop</t>
  </si>
  <si>
    <t>effective top tube</t>
  </si>
  <si>
    <t>Top Tube c-c</t>
  </si>
  <si>
    <t>bottom bracket height</t>
  </si>
  <si>
    <t>seat tube</t>
  </si>
  <si>
    <t>effective seat tube</t>
  </si>
  <si>
    <t>measureed spec</t>
  </si>
  <si>
    <t>KM</t>
  </si>
  <si>
    <t>pace</t>
  </si>
  <si>
    <t>time</t>
  </si>
  <si>
    <t>head tube</t>
  </si>
  <si>
    <t>notes - the image produces measures close to the 18.</t>
  </si>
  <si>
    <t>Juliiana Furtado Bike - size 16?</t>
  </si>
  <si>
    <t>frontcenter</t>
  </si>
  <si>
    <t>"rearcenter"</t>
  </si>
  <si>
    <t>calculated FC</t>
  </si>
  <si>
    <t>calculated RC</t>
  </si>
  <si>
    <t>calculated wheelbase</t>
  </si>
  <si>
    <t>front_center_spec</t>
  </si>
  <si>
    <t>rear_center_spec</t>
  </si>
  <si>
    <t>front center</t>
  </si>
  <si>
    <t>Size 17 1996 stumpjumper</t>
  </si>
  <si>
    <t>1995 Trek 18"</t>
  </si>
  <si>
    <t>Ratio</t>
  </si>
  <si>
    <t>1995 Trek xxx (above)</t>
  </si>
  <si>
    <t>1995 Trek 19.5</t>
  </si>
  <si>
    <t>very rough because back and front wheel not square</t>
  </si>
  <si>
    <t>1995 Trek 16.5</t>
  </si>
  <si>
    <t>from calculation</t>
  </si>
  <si>
    <t>stumpjumper 17</t>
  </si>
  <si>
    <t>trek 18</t>
  </si>
  <si>
    <t>GT 16</t>
  </si>
  <si>
    <t>frame size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</si>
</sst>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0" formatCode="0.0"/>
  </numFmts>
  <fonts count="6" x14ac:knownFonts="1">
    <font>
      <sz val="12"/>
      <color theme="1"/>
      <name val="Calibri"/>
      <family val="2"/>
      <scheme val="minor"/>
    </font>
    <font>
      <b/>
      <sz val="14"/>
      <color theme="1"/>
      <name val="Futura Medium"/>
    </font>
    <font>
      <sz val="14"/>
      <color theme="1"/>
      <name val="Futura Medium"/>
    </font>
    <font>
      <sz val="14"/>
      <color rgb="FF000000"/>
      <name val="Futura Medium"/>
      <charset val="1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2" fontId="4" fillId="0" borderId="0" xfId="0" applyNumberFormat="1" applyFont="1"/>
    <xf numFmtId="170" fontId="0" fillId="0" borderId="0" xfId="0" applyNumberFormat="1"/>
    <xf numFmtId="0" fontId="4" fillId="0" borderId="0" xfId="0" applyFont="1" applyAlignment="1">
      <alignment horizontal="right"/>
    </xf>
    <xf numFmtId="2" fontId="4" fillId="2" borderId="0" xfId="0" applyNumberFormat="1" applyFont="1" applyFill="1"/>
    <xf numFmtId="0" fontId="5" fillId="0" borderId="0" xfId="0" applyFont="1"/>
    <xf numFmtId="2" fontId="4" fillId="0" borderId="0" xfId="0" applyNumberFormat="1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736600</xdr:colOff>
      <xdr:row>0</xdr:row>
      <xdr:rowOff>152400</xdr:rowOff>
    </xdr:from>
    <xdr:to>
      <xdr:col>17</xdr:col>
      <xdr:colOff>342434</xdr:colOff>
      <xdr:row>27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D80C6D-5C39-094B-B9F6-83E03B619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18800" y="152400"/>
          <a:ext cx="8686334" cy="6845300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31</xdr:row>
      <xdr:rowOff>139700</xdr:rowOff>
    </xdr:from>
    <xdr:to>
      <xdr:col>16</xdr:col>
      <xdr:colOff>647700</xdr:colOff>
      <xdr:row>52</xdr:row>
      <xdr:rowOff>109523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716651-29E7-D4BB-1A46-12CB88DBD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12500" y="7937500"/>
          <a:ext cx="7772400" cy="49609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329010</xdr:colOff>
      <xdr:row>16</xdr:row>
      <xdr:rowOff>1</xdr:rowOff>
    </xdr:from>
    <xdr:to>
      <xdr:col>16</xdr:col>
      <xdr:colOff>736599</xdr:colOff>
      <xdr:row>28</xdr:row>
      <xdr:rowOff>222251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11AFEC-CE4F-9548-9A45-F0DB66CDF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04343" y="4064001"/>
          <a:ext cx="8662589" cy="3238500"/>
        </a:xfrm>
        <a:prstGeom prst="rect">
          <a:avLst/>
        </a:prstGeom>
      </xdr:spPr>
    </xdr:pic>
    <xdr:clientData/>
  </xdr:twoCellAnchor>
  <xdr:twoCellAnchor editAs="oneCell">
    <xdr:from>
      <xdr:col>7</xdr:col>
      <xdr:colOff>211669</xdr:colOff>
      <xdr:row>28</xdr:row>
      <xdr:rowOff>222249</xdr:rowOff>
    </xdr:from>
    <xdr:to>
      <xdr:col>16</xdr:col>
      <xdr:colOff>554569</xdr:colOff>
      <xdr:row>48</xdr:row>
      <xdr:rowOff>179093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23AC199-A256-4839-BDF1-7FDDBD642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12502" y="7302499"/>
          <a:ext cx="7772400" cy="4825177"/>
        </a:xfrm>
        <a:prstGeom prst="rect">
          <a:avLst/>
        </a:prstGeom>
      </xdr:spPr>
    </xdr:pic>
    <xdr:clientData/>
  </xdr:twoCellAnchor>
  <xdr:twoCellAnchor editAs="oneCell">
    <xdr:from>
      <xdr:col>5</xdr:col>
      <xdr:colOff>814916</xdr:colOff>
      <xdr:row>0</xdr:row>
      <xdr:rowOff>42333</xdr:rowOff>
    </xdr:from>
    <xdr:to>
      <xdr:col>12</xdr:col>
      <xdr:colOff>105833</xdr:colOff>
      <xdr:row>15</xdr:row>
      <xdr:rowOff>159989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17957CE-50CB-CEFA-0D19-B717C7DD3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64749" y="42333"/>
          <a:ext cx="5069417" cy="392765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444500</xdr:colOff>
      <xdr:row>2</xdr:row>
      <xdr:rowOff>215899</xdr:rowOff>
    </xdr:from>
    <xdr:to>
      <xdr:col>10</xdr:col>
      <xdr:colOff>749300</xdr:colOff>
      <xdr:row>41</xdr:row>
      <xdr:rowOff>17478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9F57E97-BD9D-1EA5-87CA-C68E00911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47400" y="723899"/>
          <a:ext cx="4432300" cy="9390079"/>
        </a:xfrm>
        <a:prstGeom prst="rect">
          <a:avLst/>
        </a:prstGeom>
      </xdr:spPr>
    </xdr:pic>
    <xdr:clientData/>
  </xdr:twoCellAnchor>
  <xdr:twoCellAnchor editAs="oneCell">
    <xdr:from>
      <xdr:col>5</xdr:col>
      <xdr:colOff>431799</xdr:colOff>
      <xdr:row>42</xdr:row>
      <xdr:rowOff>63500</xdr:rowOff>
    </xdr:from>
    <xdr:to>
      <xdr:col>20</xdr:col>
      <xdr:colOff>337678</xdr:colOff>
      <xdr:row>76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BE5FA0A-D97C-5B3B-4110-129BF3D6C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37499" y="10401300"/>
          <a:ext cx="12288379" cy="7264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ECD9C2-DB5A-A445-8492-E9E87A50DFA4}">
  <dimension ref="A1:B22"/>
  <sheetViews>
    <sheetView workbookViewId="0">
      <selection activeCell="C28" sqref="C28"/>
    </sheetView>
  </sheetViews>
  <sheetFormatPr baseColWidth="10" defaultRowHeight="16" x14ac:dyDescent="0.2"/>
  <sheetData>
    <row r="1" spans="1:2" ht="20" x14ac:dyDescent="0.3">
      <c r="A1" s="1" t="s">
        <v>0</v>
      </c>
      <c r="B1" s="2" t="s">
        <v>1</v>
      </c>
    </row>
    <row r="2" spans="1:2" ht="20" x14ac:dyDescent="0.3">
      <c r="A2" s="1" t="s">
        <v>2</v>
      </c>
      <c r="B2" s="2" t="s">
        <v>3</v>
      </c>
    </row>
    <row r="3" spans="1:2" ht="20" x14ac:dyDescent="0.3">
      <c r="A3" s="1" t="s">
        <v>4</v>
      </c>
      <c r="B3" s="2" t="s">
        <v>5</v>
      </c>
    </row>
    <row r="4" spans="1:2" ht="20" x14ac:dyDescent="0.3">
      <c r="A4" s="1" t="s">
        <v>6</v>
      </c>
      <c r="B4" s="2" t="s">
        <v>7</v>
      </c>
    </row>
    <row r="5" spans="1:2" ht="20" x14ac:dyDescent="0.3">
      <c r="A5" s="1" t="s">
        <v>8</v>
      </c>
      <c r="B5" s="2" t="s">
        <v>9</v>
      </c>
    </row>
    <row r="6" spans="1:2" ht="20" x14ac:dyDescent="0.3">
      <c r="A6" s="1" t="s">
        <v>10</v>
      </c>
      <c r="B6" s="2" t="s">
        <v>11</v>
      </c>
    </row>
    <row r="7" spans="1:2" ht="20" x14ac:dyDescent="0.3">
      <c r="A7" s="1" t="s">
        <v>12</v>
      </c>
      <c r="B7" s="2" t="s">
        <v>13</v>
      </c>
    </row>
    <row r="8" spans="1:2" ht="20" x14ac:dyDescent="0.3">
      <c r="A8" s="1" t="s">
        <v>14</v>
      </c>
      <c r="B8" s="2" t="s">
        <v>15</v>
      </c>
    </row>
    <row r="9" spans="1:2" ht="20" x14ac:dyDescent="0.3">
      <c r="A9" s="1" t="s">
        <v>16</v>
      </c>
      <c r="B9" s="2" t="s">
        <v>17</v>
      </c>
    </row>
    <row r="10" spans="1:2" ht="20" x14ac:dyDescent="0.3">
      <c r="A10" s="1" t="s">
        <v>18</v>
      </c>
      <c r="B10" s="2" t="s">
        <v>19</v>
      </c>
    </row>
    <row r="11" spans="1:2" ht="20" x14ac:dyDescent="0.3">
      <c r="A11" s="1" t="s">
        <v>20</v>
      </c>
      <c r="B11" s="2" t="s">
        <v>21</v>
      </c>
    </row>
    <row r="12" spans="1:2" ht="20" x14ac:dyDescent="0.3">
      <c r="A12" s="1" t="s">
        <v>22</v>
      </c>
      <c r="B12" s="2" t="s">
        <v>23</v>
      </c>
    </row>
    <row r="13" spans="1:2" ht="20" x14ac:dyDescent="0.3">
      <c r="A13" s="1" t="s">
        <v>24</v>
      </c>
      <c r="B13" s="2" t="s">
        <v>25</v>
      </c>
    </row>
    <row r="14" spans="1:2" ht="20" x14ac:dyDescent="0.3">
      <c r="A14" s="1" t="s">
        <v>26</v>
      </c>
      <c r="B14" s="2" t="s">
        <v>27</v>
      </c>
    </row>
    <row r="15" spans="1:2" ht="20" x14ac:dyDescent="0.3">
      <c r="A15" s="1" t="s">
        <v>28</v>
      </c>
      <c r="B15" s="2" t="s">
        <v>29</v>
      </c>
    </row>
    <row r="16" spans="1:2" ht="20" x14ac:dyDescent="0.3">
      <c r="A16" s="1" t="s">
        <v>30</v>
      </c>
      <c r="B16" s="2" t="s">
        <v>31</v>
      </c>
    </row>
    <row r="17" spans="1:2" ht="20" x14ac:dyDescent="0.3">
      <c r="A17" s="1" t="s">
        <v>32</v>
      </c>
      <c r="B17" s="2" t="s">
        <v>33</v>
      </c>
    </row>
    <row r="18" spans="1:2" ht="20" x14ac:dyDescent="0.3">
      <c r="A18" s="1" t="s">
        <v>34</v>
      </c>
      <c r="B18" s="2" t="s">
        <v>35</v>
      </c>
    </row>
    <row r="19" spans="1:2" ht="20" x14ac:dyDescent="0.3">
      <c r="A19" s="1" t="s">
        <v>36</v>
      </c>
      <c r="B19" s="2" t="s">
        <v>37</v>
      </c>
    </row>
    <row r="20" spans="1:2" ht="20" x14ac:dyDescent="0.3">
      <c r="A20" s="1" t="s">
        <v>38</v>
      </c>
      <c r="B20" s="2" t="s">
        <v>39</v>
      </c>
    </row>
    <row r="21" spans="1:2" ht="20" x14ac:dyDescent="0.3">
      <c r="A21" s="1" t="s">
        <v>40</v>
      </c>
      <c r="B21" s="2" t="s">
        <v>41</v>
      </c>
    </row>
    <row r="22" spans="1:2" ht="20" x14ac:dyDescent="0.3">
      <c r="A22" s="1" t="s">
        <v>42</v>
      </c>
      <c r="B22" s="2" t="s">
        <v>43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6DE387-0E0E-444C-AE60-ECD9B231C2B7}">
  <dimension ref="A1:F50"/>
  <sheetViews>
    <sheetView workbookViewId="0">
      <selection activeCell="A4" sqref="A4"/>
    </sheetView>
  </sheetViews>
  <sheetFormatPr baseColWidth="10" defaultRowHeight="16" x14ac:dyDescent="0.2"/>
  <cols>
    <col min="1" max="1" width="32" customWidth="1"/>
    <col min="2" max="2" width="29.33203125" bestFit="1" customWidth="1"/>
  </cols>
  <sheetData>
    <row r="1" spans="1:6" ht="20" x14ac:dyDescent="0.3">
      <c r="A1" s="3" t="s">
        <v>1</v>
      </c>
      <c r="B1" s="3" t="s">
        <v>1</v>
      </c>
      <c r="C1" s="4">
        <v>17</v>
      </c>
      <c r="D1" s="4">
        <v>18</v>
      </c>
      <c r="E1" s="4">
        <v>19</v>
      </c>
    </row>
    <row r="2" spans="1:6" ht="20" x14ac:dyDescent="0.3">
      <c r="A2" s="3" t="s">
        <v>3</v>
      </c>
      <c r="B2" s="3" t="s">
        <v>3</v>
      </c>
      <c r="C2" s="5">
        <f>C39</f>
        <v>515.82299999999998</v>
      </c>
      <c r="D2" s="5"/>
      <c r="E2" s="5"/>
    </row>
    <row r="3" spans="1:6" ht="20" x14ac:dyDescent="0.3">
      <c r="A3" s="3" t="s">
        <v>5</v>
      </c>
      <c r="B3" s="3" t="s">
        <v>5</v>
      </c>
      <c r="C3" s="5">
        <f>C40</f>
        <v>421.08000000000004</v>
      </c>
      <c r="D3" s="5"/>
      <c r="E3" s="5"/>
    </row>
    <row r="4" spans="1:6" ht="20" x14ac:dyDescent="0.3">
      <c r="A4" s="3" t="s">
        <v>7</v>
      </c>
      <c r="B4" s="3" t="s">
        <v>7</v>
      </c>
      <c r="C4" s="4">
        <v>430</v>
      </c>
      <c r="D4" s="4">
        <v>455</v>
      </c>
      <c r="E4" s="4">
        <v>480</v>
      </c>
    </row>
    <row r="5" spans="1:6" ht="20" x14ac:dyDescent="0.3">
      <c r="A5" s="3" t="s">
        <v>9</v>
      </c>
      <c r="B5" s="3" t="s">
        <v>9</v>
      </c>
      <c r="C5" s="4">
        <v>553.79999999999995</v>
      </c>
      <c r="D5" s="4">
        <v>568.9</v>
      </c>
      <c r="E5" s="4">
        <v>584</v>
      </c>
    </row>
    <row r="6" spans="1:6" ht="20" x14ac:dyDescent="0.3">
      <c r="A6" s="3" t="s">
        <v>11</v>
      </c>
      <c r="B6" s="3" t="s">
        <v>11</v>
      </c>
      <c r="C6" s="4">
        <v>71</v>
      </c>
      <c r="D6" s="4">
        <v>71</v>
      </c>
      <c r="E6" s="4">
        <v>71</v>
      </c>
    </row>
    <row r="7" spans="1:6" ht="20" x14ac:dyDescent="0.3">
      <c r="A7" s="3" t="s">
        <v>13</v>
      </c>
      <c r="B7" s="3" t="s">
        <v>13</v>
      </c>
      <c r="C7" s="4">
        <v>73</v>
      </c>
      <c r="D7" s="4">
        <v>73</v>
      </c>
      <c r="E7" s="4">
        <v>73</v>
      </c>
    </row>
    <row r="8" spans="1:6" ht="20" x14ac:dyDescent="0.3">
      <c r="A8" s="3" t="s">
        <v>15</v>
      </c>
      <c r="B8" s="3" t="s">
        <v>15</v>
      </c>
      <c r="C8" s="4">
        <v>90</v>
      </c>
      <c r="D8" s="4">
        <v>90</v>
      </c>
      <c r="E8" s="4">
        <v>95</v>
      </c>
    </row>
    <row r="9" spans="1:6" ht="20" x14ac:dyDescent="0.3">
      <c r="A9" s="3" t="s">
        <v>17</v>
      </c>
      <c r="B9" s="3" t="s">
        <v>17</v>
      </c>
      <c r="C9" s="5">
        <f>42</f>
        <v>42</v>
      </c>
      <c r="D9" s="5">
        <f>42</f>
        <v>42</v>
      </c>
      <c r="E9" s="5">
        <f>42</f>
        <v>42</v>
      </c>
      <c r="F9" t="s">
        <v>82</v>
      </c>
    </row>
    <row r="10" spans="1:6" ht="20" x14ac:dyDescent="0.3">
      <c r="A10" s="3" t="s">
        <v>19</v>
      </c>
      <c r="B10" s="3" t="s">
        <v>19</v>
      </c>
      <c r="C10" s="4">
        <v>430</v>
      </c>
      <c r="D10" s="4">
        <v>430</v>
      </c>
      <c r="E10" s="4">
        <v>430</v>
      </c>
      <c r="F10" t="s">
        <v>68</v>
      </c>
    </row>
    <row r="11" spans="1:6" ht="20" x14ac:dyDescent="0.3">
      <c r="A11" s="3" t="s">
        <v>21</v>
      </c>
      <c r="B11" s="3" t="s">
        <v>21</v>
      </c>
      <c r="C11" s="4">
        <v>1052.7</v>
      </c>
      <c r="D11" s="4">
        <v>1064.0999999999999</v>
      </c>
      <c r="E11" s="4">
        <v>1075.5</v>
      </c>
    </row>
    <row r="12" spans="1:6" ht="20" x14ac:dyDescent="0.3">
      <c r="A12" s="3" t="s">
        <v>23</v>
      </c>
      <c r="B12" s="3" t="s">
        <v>23</v>
      </c>
      <c r="C12" s="4">
        <v>42</v>
      </c>
      <c r="D12" s="4">
        <v>42</v>
      </c>
      <c r="E12" s="4">
        <v>42</v>
      </c>
    </row>
    <row r="13" spans="1:6" ht="20" x14ac:dyDescent="0.3">
      <c r="A13" s="3" t="s">
        <v>25</v>
      </c>
      <c r="B13" s="3" t="s">
        <v>25</v>
      </c>
      <c r="C13" s="4"/>
      <c r="D13" s="4"/>
      <c r="E13" s="4"/>
    </row>
    <row r="14" spans="1:6" ht="20" x14ac:dyDescent="0.3">
      <c r="A14" s="3" t="s">
        <v>27</v>
      </c>
      <c r="B14" s="3" t="s">
        <v>27</v>
      </c>
      <c r="C14" s="4">
        <v>738.3</v>
      </c>
      <c r="D14" s="4">
        <v>750.2</v>
      </c>
      <c r="E14" s="4">
        <v>764.7</v>
      </c>
    </row>
    <row r="15" spans="1:6" ht="20" x14ac:dyDescent="0.3">
      <c r="A15" s="3" t="s">
        <v>29</v>
      </c>
      <c r="B15" s="3" t="s">
        <v>29</v>
      </c>
      <c r="C15" s="4"/>
      <c r="D15" s="4"/>
      <c r="E15" s="4"/>
    </row>
    <row r="16" spans="1:6" ht="20" x14ac:dyDescent="0.3">
      <c r="A16" s="3" t="s">
        <v>31</v>
      </c>
      <c r="B16" s="3" t="s">
        <v>31</v>
      </c>
      <c r="C16" s="4"/>
      <c r="D16" s="4"/>
      <c r="E16" s="4"/>
    </row>
    <row r="17" spans="1:5" ht="20" x14ac:dyDescent="0.3">
      <c r="A17" s="3" t="s">
        <v>33</v>
      </c>
      <c r="B17" s="3" t="s">
        <v>33</v>
      </c>
      <c r="C17" s="4"/>
      <c r="D17" s="4"/>
      <c r="E17" s="4"/>
    </row>
    <row r="18" spans="1:5" ht="20" x14ac:dyDescent="0.3">
      <c r="A18" s="3" t="s">
        <v>35</v>
      </c>
      <c r="B18" s="3" t="s">
        <v>35</v>
      </c>
      <c r="C18" s="4">
        <v>26</v>
      </c>
      <c r="D18" s="4">
        <v>26</v>
      </c>
      <c r="E18" s="4">
        <v>26</v>
      </c>
    </row>
    <row r="19" spans="1:5" ht="20" x14ac:dyDescent="0.3">
      <c r="A19" s="3" t="s">
        <v>37</v>
      </c>
      <c r="B19" s="3" t="s">
        <v>37</v>
      </c>
      <c r="C19" s="4">
        <f>C30</f>
        <v>48.26</v>
      </c>
      <c r="D19" s="4">
        <f>D30</f>
        <v>48.26</v>
      </c>
      <c r="E19" s="4">
        <f>2.1*2.54*10</f>
        <v>53.34</v>
      </c>
    </row>
    <row r="20" spans="1:5" ht="20" x14ac:dyDescent="0.3">
      <c r="A20" s="3" t="s">
        <v>39</v>
      </c>
      <c r="B20" s="3" t="s">
        <v>39</v>
      </c>
      <c r="C20" s="4"/>
      <c r="D20" s="4"/>
      <c r="E20" s="4"/>
    </row>
    <row r="21" spans="1:5" ht="20" x14ac:dyDescent="0.3">
      <c r="A21" s="3" t="s">
        <v>41</v>
      </c>
      <c r="B21" s="3" t="s">
        <v>41</v>
      </c>
      <c r="C21" s="4"/>
      <c r="D21" s="4"/>
      <c r="E21" s="4"/>
    </row>
    <row r="22" spans="1:5" ht="20" x14ac:dyDescent="0.3">
      <c r="A22" s="3" t="s">
        <v>43</v>
      </c>
      <c r="B22" s="3" t="s">
        <v>43</v>
      </c>
      <c r="C22" s="4"/>
      <c r="D22" s="4"/>
      <c r="E22" s="4"/>
    </row>
    <row r="23" spans="1:5" ht="20" x14ac:dyDescent="0.3">
      <c r="A23" s="4"/>
      <c r="B23" s="3" t="s">
        <v>44</v>
      </c>
      <c r="C23" s="4">
        <v>290</v>
      </c>
      <c r="D23" s="4">
        <v>290</v>
      </c>
      <c r="E23" s="4">
        <v>290</v>
      </c>
    </row>
    <row r="24" spans="1:5" ht="19" x14ac:dyDescent="0.25">
      <c r="A24" s="4"/>
      <c r="B24" s="9" t="s">
        <v>72</v>
      </c>
      <c r="C24" s="5">
        <v>625.9</v>
      </c>
      <c r="D24" s="5">
        <v>637.20000000000005</v>
      </c>
      <c r="E24" s="5">
        <v>648.6</v>
      </c>
    </row>
    <row r="25" spans="1:5" ht="19" x14ac:dyDescent="0.25">
      <c r="A25" s="4"/>
      <c r="B25" s="9" t="s">
        <v>73</v>
      </c>
      <c r="C25" s="5">
        <v>430</v>
      </c>
      <c r="D25" s="5">
        <v>430</v>
      </c>
      <c r="E25" s="5">
        <v>430</v>
      </c>
    </row>
    <row r="26" spans="1:5" ht="19" x14ac:dyDescent="0.25">
      <c r="A26" s="4"/>
      <c r="B26" s="4" t="s">
        <v>69</v>
      </c>
      <c r="C26" s="5"/>
      <c r="D26" s="5"/>
      <c r="E26" s="5"/>
    </row>
    <row r="27" spans="1:5" ht="19" x14ac:dyDescent="0.25">
      <c r="A27" s="4"/>
      <c r="B27" s="4" t="s">
        <v>70</v>
      </c>
      <c r="C27" s="5">
        <f>SQRT(C10^2 - C9^2)</f>
        <v>427.94392155982308</v>
      </c>
      <c r="D27" s="5">
        <f t="shared" ref="D27:E27" si="0">SQRT(D10^2 - D9^2)</f>
        <v>427.94392155982308</v>
      </c>
      <c r="E27" s="5">
        <f t="shared" si="0"/>
        <v>427.94392155982308</v>
      </c>
    </row>
    <row r="28" spans="1:5" ht="19" x14ac:dyDescent="0.25">
      <c r="A28" s="4"/>
      <c r="B28" s="4" t="s">
        <v>71</v>
      </c>
      <c r="C28" s="5">
        <f>C27+C24</f>
        <v>1053.843921559823</v>
      </c>
      <c r="D28" s="5"/>
      <c r="E28" s="5"/>
    </row>
    <row r="29" spans="1:5" ht="19" x14ac:dyDescent="0.25">
      <c r="A29" s="4"/>
      <c r="B29" s="4" t="s">
        <v>52</v>
      </c>
      <c r="C29" s="4"/>
      <c r="D29" s="4"/>
      <c r="E29" s="4"/>
    </row>
    <row r="30" spans="1:5" ht="20" x14ac:dyDescent="0.3">
      <c r="A30" s="4"/>
      <c r="B30" s="3" t="s">
        <v>45</v>
      </c>
      <c r="C30" s="4">
        <f t="shared" ref="C30:E31" si="1">1.9*2.54*10</f>
        <v>48.26</v>
      </c>
      <c r="D30" s="4">
        <f>1.9*2.54*10</f>
        <v>48.26</v>
      </c>
      <c r="E30" s="4">
        <f t="shared" ref="E30:E31" si="2">1.9*2.54*10</f>
        <v>48.26</v>
      </c>
    </row>
    <row r="31" spans="1:5" ht="20" x14ac:dyDescent="0.3">
      <c r="A31" s="4"/>
      <c r="B31" s="3" t="s">
        <v>46</v>
      </c>
      <c r="C31" s="4">
        <f t="shared" si="1"/>
        <v>48.26</v>
      </c>
      <c r="D31" s="4">
        <f t="shared" si="1"/>
        <v>48.26</v>
      </c>
      <c r="E31" s="4">
        <f t="shared" si="2"/>
        <v>48.26</v>
      </c>
    </row>
    <row r="32" spans="1:5" ht="19" x14ac:dyDescent="0.25">
      <c r="A32" s="4"/>
      <c r="B32" s="4" t="s">
        <v>47</v>
      </c>
      <c r="C32" s="4"/>
      <c r="D32" s="4"/>
      <c r="E32" s="4"/>
    </row>
    <row r="33" spans="1:5" ht="19" x14ac:dyDescent="0.25">
      <c r="A33" s="9"/>
      <c r="B33" s="4"/>
      <c r="C33" s="4"/>
      <c r="D33" s="4"/>
      <c r="E33" s="4"/>
    </row>
    <row r="34" spans="1:5" ht="19" x14ac:dyDescent="0.25">
      <c r="A34" s="4"/>
      <c r="B34" s="4" t="s">
        <v>50</v>
      </c>
      <c r="C34" s="4">
        <f>D4*COS(D7*PI()/180)</f>
        <v>133.02912564884522</v>
      </c>
      <c r="D34" s="4"/>
      <c r="E34" s="4"/>
    </row>
    <row r="35" spans="1:5" ht="19" x14ac:dyDescent="0.25">
      <c r="A35" s="4"/>
      <c r="B35" s="4" t="s">
        <v>51</v>
      </c>
      <c r="C35" s="4">
        <f>D2/TAN(D7*PI()/180)</f>
        <v>0</v>
      </c>
      <c r="D35" s="4"/>
      <c r="E35" s="4"/>
    </row>
    <row r="36" spans="1:5" ht="19" x14ac:dyDescent="0.25">
      <c r="A36" s="4"/>
      <c r="B36" s="4"/>
      <c r="C36" s="4" t="s">
        <v>60</v>
      </c>
      <c r="D36" s="4"/>
      <c r="E36" s="4"/>
    </row>
    <row r="37" spans="1:5" ht="19" x14ac:dyDescent="0.25">
      <c r="A37" s="7" t="s">
        <v>21</v>
      </c>
      <c r="B37" s="4">
        <v>1</v>
      </c>
      <c r="C37" s="5">
        <f>C11</f>
        <v>1052.7</v>
      </c>
      <c r="D37" s="5">
        <f t="shared" ref="D37:E37" si="3">D11</f>
        <v>1064.0999999999999</v>
      </c>
      <c r="E37" s="5">
        <f t="shared" si="3"/>
        <v>1075.5</v>
      </c>
    </row>
    <row r="38" spans="1:5" ht="19" x14ac:dyDescent="0.25">
      <c r="A38" s="7" t="s">
        <v>53</v>
      </c>
      <c r="B38" s="4">
        <v>0.41</v>
      </c>
      <c r="C38" s="8">
        <f>C$37*$B38</f>
        <v>431.60699999999997</v>
      </c>
      <c r="D38" s="10">
        <f t="shared" ref="D38:E49" si="4">D$37*$B38</f>
        <v>436.28099999999995</v>
      </c>
      <c r="E38" s="5">
        <f t="shared" si="4"/>
        <v>440.95499999999998</v>
      </c>
    </row>
    <row r="39" spans="1:5" ht="19" x14ac:dyDescent="0.25">
      <c r="A39" s="7" t="s">
        <v>3</v>
      </c>
      <c r="B39" s="4">
        <v>0.49</v>
      </c>
      <c r="C39" s="5">
        <f t="shared" ref="C39:C49" si="5">C$37*$B39</f>
        <v>515.82299999999998</v>
      </c>
      <c r="D39" s="10">
        <f t="shared" si="4"/>
        <v>521.40899999999999</v>
      </c>
      <c r="E39" s="5">
        <f t="shared" si="4"/>
        <v>526.995</v>
      </c>
    </row>
    <row r="40" spans="1:5" ht="19" x14ac:dyDescent="0.25">
      <c r="A40" s="7" t="s">
        <v>5</v>
      </c>
      <c r="B40" s="4">
        <v>0.4</v>
      </c>
      <c r="C40" s="5">
        <f t="shared" si="5"/>
        <v>421.08000000000004</v>
      </c>
      <c r="D40" s="10">
        <f t="shared" si="4"/>
        <v>425.64</v>
      </c>
      <c r="E40" s="5">
        <f t="shared" si="4"/>
        <v>430.20000000000005</v>
      </c>
    </row>
    <row r="41" spans="1:5" ht="19" x14ac:dyDescent="0.25">
      <c r="A41" s="7" t="s">
        <v>54</v>
      </c>
      <c r="B41" s="4">
        <v>0.04</v>
      </c>
      <c r="C41" s="5">
        <f t="shared" si="5"/>
        <v>42.108000000000004</v>
      </c>
      <c r="D41" s="10">
        <f t="shared" si="4"/>
        <v>42.564</v>
      </c>
      <c r="E41" s="5">
        <f t="shared" si="4"/>
        <v>43.02</v>
      </c>
    </row>
    <row r="42" spans="1:5" ht="19" x14ac:dyDescent="0.25">
      <c r="A42" s="7" t="s">
        <v>55</v>
      </c>
      <c r="B42" s="4">
        <v>0.55000000000000004</v>
      </c>
      <c r="C42" s="5">
        <f t="shared" si="5"/>
        <v>578.98500000000013</v>
      </c>
      <c r="D42" s="10">
        <f t="shared" si="4"/>
        <v>585.255</v>
      </c>
      <c r="E42" s="5">
        <f t="shared" si="4"/>
        <v>591.52500000000009</v>
      </c>
    </row>
    <row r="43" spans="1:5" ht="19" x14ac:dyDescent="0.25">
      <c r="A43" s="7" t="s">
        <v>56</v>
      </c>
      <c r="B43" s="4">
        <v>0.53</v>
      </c>
      <c r="C43" s="8">
        <f t="shared" si="5"/>
        <v>557.93100000000004</v>
      </c>
      <c r="D43" s="10">
        <f t="shared" si="4"/>
        <v>563.97299999999996</v>
      </c>
      <c r="E43" s="5">
        <f t="shared" si="4"/>
        <v>570.01499999999999</v>
      </c>
    </row>
    <row r="44" spans="1:5" ht="19" x14ac:dyDescent="0.25">
      <c r="A44" s="7" t="s">
        <v>57</v>
      </c>
      <c r="B44" s="4">
        <v>0.26</v>
      </c>
      <c r="C44" s="5">
        <f t="shared" si="5"/>
        <v>273.702</v>
      </c>
      <c r="D44" s="10">
        <f t="shared" si="4"/>
        <v>276.666</v>
      </c>
      <c r="E44" s="5">
        <f t="shared" si="4"/>
        <v>279.63</v>
      </c>
    </row>
    <row r="45" spans="1:5" ht="19" x14ac:dyDescent="0.25">
      <c r="A45" s="7" t="s">
        <v>58</v>
      </c>
      <c r="B45" s="4">
        <v>0.41</v>
      </c>
      <c r="C45" s="8">
        <f t="shared" si="5"/>
        <v>431.60699999999997</v>
      </c>
      <c r="D45" s="10">
        <f t="shared" si="4"/>
        <v>436.28099999999995</v>
      </c>
      <c r="E45" s="5">
        <f t="shared" si="4"/>
        <v>440.95499999999998</v>
      </c>
    </row>
    <row r="46" spans="1:5" ht="19" x14ac:dyDescent="0.25">
      <c r="A46" s="7" t="s">
        <v>59</v>
      </c>
      <c r="B46" s="4">
        <v>0.49</v>
      </c>
      <c r="C46" s="5">
        <f t="shared" si="5"/>
        <v>515.82299999999998</v>
      </c>
      <c r="D46" s="5">
        <f t="shared" si="4"/>
        <v>521.40899999999999</v>
      </c>
      <c r="E46" s="5">
        <f t="shared" si="4"/>
        <v>526.995</v>
      </c>
    </row>
    <row r="47" spans="1:5" ht="19" x14ac:dyDescent="0.25">
      <c r="A47" s="7" t="s">
        <v>27</v>
      </c>
      <c r="B47" s="4">
        <v>0.68</v>
      </c>
      <c r="C47" s="5">
        <f t="shared" si="5"/>
        <v>715.83600000000013</v>
      </c>
      <c r="D47" s="5">
        <f t="shared" si="4"/>
        <v>723.58799999999997</v>
      </c>
      <c r="E47" s="5">
        <f t="shared" si="4"/>
        <v>731.34</v>
      </c>
    </row>
    <row r="48" spans="1:5" ht="19" x14ac:dyDescent="0.25">
      <c r="A48" s="7" t="s">
        <v>64</v>
      </c>
      <c r="B48" s="4">
        <v>0.1</v>
      </c>
      <c r="C48" s="5">
        <f t="shared" si="5"/>
        <v>105.27000000000001</v>
      </c>
      <c r="D48" s="5">
        <f t="shared" si="4"/>
        <v>106.41</v>
      </c>
      <c r="E48" s="5">
        <f t="shared" si="4"/>
        <v>107.55000000000001</v>
      </c>
    </row>
    <row r="49" spans="1:5" ht="19" x14ac:dyDescent="0.25">
      <c r="A49" s="7" t="s">
        <v>67</v>
      </c>
      <c r="B49" s="4">
        <v>0.59</v>
      </c>
      <c r="C49" s="5">
        <f t="shared" si="5"/>
        <v>621.09299999999996</v>
      </c>
      <c r="D49" s="5">
        <f t="shared" si="4"/>
        <v>627.81899999999996</v>
      </c>
      <c r="E49" s="5">
        <f t="shared" si="4"/>
        <v>634.54499999999996</v>
      </c>
    </row>
    <row r="50" spans="1:5" ht="19" x14ac:dyDescent="0.25">
      <c r="A50" s="4"/>
      <c r="B50" s="4"/>
      <c r="C50" s="4" t="s">
        <v>75</v>
      </c>
      <c r="D50" s="4"/>
      <c r="E50" s="4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9C52A3-FB93-5F4D-816F-5B7CFFD2A8D9}">
  <dimension ref="A1:F53"/>
  <sheetViews>
    <sheetView zoomScale="120" zoomScaleNormal="120" workbookViewId="0">
      <selection activeCell="B4" sqref="B4"/>
    </sheetView>
  </sheetViews>
  <sheetFormatPr baseColWidth="10" defaultRowHeight="19" x14ac:dyDescent="0.25"/>
  <cols>
    <col min="1" max="1" width="58.33203125" style="4" bestFit="1" customWidth="1"/>
    <col min="2" max="2" width="30.5" style="4" customWidth="1"/>
    <col min="3" max="16384" width="10.83203125" style="4"/>
  </cols>
  <sheetData>
    <row r="1" spans="1:5" ht="20" x14ac:dyDescent="0.3">
      <c r="A1" s="3" t="s">
        <v>1</v>
      </c>
      <c r="B1" s="3" t="s">
        <v>1</v>
      </c>
      <c r="C1" s="4">
        <v>16.5</v>
      </c>
      <c r="D1" s="4">
        <v>18</v>
      </c>
      <c r="E1" s="4">
        <v>19.5</v>
      </c>
    </row>
    <row r="2" spans="1:5" ht="20" x14ac:dyDescent="0.3">
      <c r="A2" s="3" t="s">
        <v>3</v>
      </c>
      <c r="B2" s="3" t="s">
        <v>3</v>
      </c>
      <c r="D2" s="5">
        <f>C36</f>
        <v>500.64</v>
      </c>
      <c r="E2" s="5"/>
    </row>
    <row r="3" spans="1:5" ht="20" x14ac:dyDescent="0.3">
      <c r="A3" s="3" t="s">
        <v>5</v>
      </c>
      <c r="B3" s="3" t="s">
        <v>5</v>
      </c>
      <c r="D3" s="5">
        <f>C37</f>
        <v>438.06</v>
      </c>
      <c r="E3" s="5"/>
    </row>
    <row r="4" spans="1:5" ht="20" x14ac:dyDescent="0.3">
      <c r="A4" s="3" t="s">
        <v>7</v>
      </c>
      <c r="B4" s="3" t="s">
        <v>7</v>
      </c>
      <c r="C4" s="4">
        <f>C1*2.54*10</f>
        <v>419.1</v>
      </c>
      <c r="D4" s="4">
        <f t="shared" ref="D4:E4" si="0">D1*2.54*10</f>
        <v>457.2</v>
      </c>
      <c r="E4" s="4">
        <f t="shared" si="0"/>
        <v>495.3</v>
      </c>
    </row>
    <row r="5" spans="1:5" ht="20" x14ac:dyDescent="0.3">
      <c r="A5" s="3" t="s">
        <v>9</v>
      </c>
      <c r="B5" s="3" t="s">
        <v>9</v>
      </c>
      <c r="C5" s="4">
        <v>560</v>
      </c>
      <c r="D5" s="4">
        <v>580</v>
      </c>
      <c r="E5" s="4">
        <v>590</v>
      </c>
    </row>
    <row r="6" spans="1:5" ht="20" x14ac:dyDescent="0.3">
      <c r="A6" s="3" t="s">
        <v>11</v>
      </c>
      <c r="B6" s="3" t="s">
        <v>11</v>
      </c>
      <c r="C6" s="4">
        <v>70.5</v>
      </c>
      <c r="D6" s="4">
        <v>71</v>
      </c>
      <c r="E6" s="4">
        <v>71</v>
      </c>
    </row>
    <row r="7" spans="1:5" ht="20" x14ac:dyDescent="0.3">
      <c r="A7" s="3" t="s">
        <v>13</v>
      </c>
      <c r="B7" s="3" t="s">
        <v>13</v>
      </c>
      <c r="C7" s="4">
        <v>73.5</v>
      </c>
      <c r="D7" s="4">
        <v>73</v>
      </c>
      <c r="E7" s="4">
        <v>73</v>
      </c>
    </row>
    <row r="8" spans="1:5" ht="20" x14ac:dyDescent="0.3">
      <c r="A8" s="3" t="s">
        <v>15</v>
      </c>
      <c r="B8" s="3" t="s">
        <v>15</v>
      </c>
    </row>
    <row r="9" spans="1:5" ht="20" x14ac:dyDescent="0.3">
      <c r="A9" s="3" t="s">
        <v>17</v>
      </c>
      <c r="B9" s="3" t="s">
        <v>17</v>
      </c>
      <c r="C9" s="5">
        <f>C38</f>
        <v>41.72</v>
      </c>
      <c r="D9" s="5">
        <f>D38</f>
        <v>42.2</v>
      </c>
      <c r="E9" s="5">
        <f>E38</f>
        <v>42.64</v>
      </c>
    </row>
    <row r="10" spans="1:5" ht="20" x14ac:dyDescent="0.3">
      <c r="A10" s="3" t="s">
        <v>19</v>
      </c>
      <c r="B10" s="3" t="s">
        <v>19</v>
      </c>
      <c r="C10" s="4">
        <v>430</v>
      </c>
      <c r="D10" s="4">
        <v>430</v>
      </c>
      <c r="E10" s="4">
        <v>430</v>
      </c>
    </row>
    <row r="11" spans="1:5" ht="20" x14ac:dyDescent="0.3">
      <c r="A11" s="3" t="s">
        <v>21</v>
      </c>
      <c r="B11" s="3" t="s">
        <v>21</v>
      </c>
      <c r="C11" s="4">
        <v>1043</v>
      </c>
      <c r="D11" s="4">
        <v>1055</v>
      </c>
      <c r="E11" s="4">
        <v>1066</v>
      </c>
    </row>
    <row r="12" spans="1:5" ht="20" x14ac:dyDescent="0.3">
      <c r="A12" s="3" t="s">
        <v>23</v>
      </c>
      <c r="B12" s="3" t="s">
        <v>23</v>
      </c>
      <c r="C12" s="4">
        <v>38</v>
      </c>
      <c r="D12" s="4">
        <v>38</v>
      </c>
      <c r="E12" s="4">
        <v>38</v>
      </c>
    </row>
    <row r="13" spans="1:5" ht="20" x14ac:dyDescent="0.3">
      <c r="A13" s="3" t="s">
        <v>25</v>
      </c>
      <c r="B13" s="3" t="s">
        <v>25</v>
      </c>
    </row>
    <row r="14" spans="1:5" ht="20" x14ac:dyDescent="0.3">
      <c r="A14" s="3" t="s">
        <v>27</v>
      </c>
      <c r="B14" s="3" t="s">
        <v>27</v>
      </c>
      <c r="C14" s="4">
        <v>728</v>
      </c>
      <c r="D14" s="4">
        <v>749</v>
      </c>
      <c r="E14" s="4">
        <v>774</v>
      </c>
    </row>
    <row r="15" spans="1:5" ht="20" x14ac:dyDescent="0.3">
      <c r="A15" s="3" t="s">
        <v>29</v>
      </c>
      <c r="B15" s="3" t="s">
        <v>29</v>
      </c>
      <c r="C15" s="4">
        <v>175</v>
      </c>
      <c r="D15" s="4">
        <v>175</v>
      </c>
      <c r="E15" s="4">
        <v>175</v>
      </c>
    </row>
    <row r="16" spans="1:5" ht="20" x14ac:dyDescent="0.3">
      <c r="A16" s="3" t="s">
        <v>31</v>
      </c>
      <c r="B16" s="3" t="s">
        <v>31</v>
      </c>
      <c r="C16" s="4">
        <v>560</v>
      </c>
      <c r="D16" s="4">
        <v>560</v>
      </c>
      <c r="E16" s="4">
        <v>560</v>
      </c>
    </row>
    <row r="17" spans="1:5" ht="20" x14ac:dyDescent="0.3">
      <c r="A17" s="3" t="s">
        <v>33</v>
      </c>
      <c r="B17" s="3" t="s">
        <v>33</v>
      </c>
      <c r="C17" s="4">
        <v>105</v>
      </c>
      <c r="D17" s="4">
        <v>120</v>
      </c>
      <c r="E17" s="4">
        <v>135</v>
      </c>
    </row>
    <row r="18" spans="1:5" ht="20" x14ac:dyDescent="0.3">
      <c r="A18" s="3" t="s">
        <v>35</v>
      </c>
      <c r="B18" s="3" t="s">
        <v>35</v>
      </c>
      <c r="C18" s="4">
        <v>26</v>
      </c>
      <c r="D18" s="4">
        <v>26</v>
      </c>
      <c r="E18" s="4">
        <v>26</v>
      </c>
    </row>
    <row r="19" spans="1:5" ht="20" x14ac:dyDescent="0.3">
      <c r="A19" s="3" t="s">
        <v>37</v>
      </c>
      <c r="B19" s="3" t="s">
        <v>37</v>
      </c>
      <c r="C19" s="4">
        <f>C27</f>
        <v>53.34</v>
      </c>
      <c r="D19" s="4">
        <f>D27</f>
        <v>53.34</v>
      </c>
      <c r="E19" s="4">
        <f>2.1*2.54*10</f>
        <v>53.34</v>
      </c>
    </row>
    <row r="20" spans="1:5" ht="20" x14ac:dyDescent="0.3">
      <c r="A20" s="3" t="s">
        <v>39</v>
      </c>
      <c r="B20" s="3" t="s">
        <v>39</v>
      </c>
    </row>
    <row r="21" spans="1:5" ht="20" x14ac:dyDescent="0.3">
      <c r="A21" s="3" t="s">
        <v>41</v>
      </c>
      <c r="B21" s="3" t="s">
        <v>41</v>
      </c>
    </row>
    <row r="22" spans="1:5" ht="20" x14ac:dyDescent="0.3">
      <c r="A22" s="3" t="s">
        <v>43</v>
      </c>
      <c r="B22" s="3" t="s">
        <v>43</v>
      </c>
    </row>
    <row r="23" spans="1:5" ht="20" x14ac:dyDescent="0.3">
      <c r="B23" s="3" t="s">
        <v>44</v>
      </c>
      <c r="C23" s="4">
        <v>295</v>
      </c>
      <c r="D23" s="4">
        <v>298</v>
      </c>
      <c r="E23" s="4">
        <v>298</v>
      </c>
    </row>
    <row r="24" spans="1:5" x14ac:dyDescent="0.25">
      <c r="B24" s="4" t="s">
        <v>48</v>
      </c>
      <c r="C24" s="5">
        <f>C11-C25</f>
        <v>615.02869068125608</v>
      </c>
      <c r="D24" s="5">
        <f>D11-D25</f>
        <v>627.07575436766842</v>
      </c>
      <c r="E24" s="5">
        <f>E11-E25</f>
        <v>638.11937365662368</v>
      </c>
    </row>
    <row r="25" spans="1:5" x14ac:dyDescent="0.25">
      <c r="B25" s="4" t="s">
        <v>49</v>
      </c>
      <c r="C25" s="5">
        <f>SQRT(C10^2-C9^2)</f>
        <v>427.97130931874392</v>
      </c>
      <c r="D25" s="5">
        <f>SQRT(D10^2-D9^2)</f>
        <v>427.92424563233152</v>
      </c>
      <c r="E25" s="5">
        <f>SQRT(E10^2-E9^2)</f>
        <v>427.88062634337632</v>
      </c>
    </row>
    <row r="26" spans="1:5" x14ac:dyDescent="0.25">
      <c r="B26" s="4" t="s">
        <v>52</v>
      </c>
      <c r="C26" s="4">
        <v>78</v>
      </c>
      <c r="D26" s="4">
        <v>75</v>
      </c>
      <c r="E26" s="4">
        <v>75</v>
      </c>
    </row>
    <row r="27" spans="1:5" ht="20" x14ac:dyDescent="0.3">
      <c r="B27" s="3" t="s">
        <v>45</v>
      </c>
      <c r="C27" s="4">
        <f>2.1*2.54*10</f>
        <v>53.34</v>
      </c>
      <c r="D27" s="4">
        <f>2.1*2.54*10</f>
        <v>53.34</v>
      </c>
      <c r="E27" s="4">
        <f>2.1*2.54*10</f>
        <v>53.34</v>
      </c>
    </row>
    <row r="28" spans="1:5" ht="20" x14ac:dyDescent="0.3">
      <c r="B28" s="3" t="s">
        <v>46</v>
      </c>
      <c r="C28" s="4">
        <f>2*2.54*10</f>
        <v>50.8</v>
      </c>
      <c r="D28" s="4">
        <f>2*2.54*10</f>
        <v>50.8</v>
      </c>
      <c r="E28" s="4">
        <f>2*2.54*10</f>
        <v>50.8</v>
      </c>
    </row>
    <row r="29" spans="1:5" x14ac:dyDescent="0.25">
      <c r="B29" s="4" t="s">
        <v>47</v>
      </c>
    </row>
    <row r="30" spans="1:5" x14ac:dyDescent="0.25">
      <c r="A30" s="9"/>
    </row>
    <row r="31" spans="1:5" x14ac:dyDescent="0.25">
      <c r="B31" s="4" t="s">
        <v>50</v>
      </c>
      <c r="C31" s="4">
        <f>D4*COS(D7*PI()/180)</f>
        <v>133.67234339923525</v>
      </c>
    </row>
    <row r="32" spans="1:5" x14ac:dyDescent="0.25">
      <c r="B32" s="4" t="s">
        <v>51</v>
      </c>
      <c r="C32" s="4">
        <f>D2/TAN(D7*PI()/180)</f>
        <v>153.06100836546375</v>
      </c>
    </row>
    <row r="33" spans="1:5" x14ac:dyDescent="0.25">
      <c r="C33" s="4" t="s">
        <v>60</v>
      </c>
    </row>
    <row r="34" spans="1:5" x14ac:dyDescent="0.25">
      <c r="A34" s="7" t="s">
        <v>21</v>
      </c>
      <c r="B34" s="4">
        <v>1</v>
      </c>
      <c r="C34" s="5">
        <f>C11</f>
        <v>1043</v>
      </c>
      <c r="D34" s="5">
        <f t="shared" ref="D34:E34" si="1">D11</f>
        <v>1055</v>
      </c>
      <c r="E34" s="5">
        <f t="shared" si="1"/>
        <v>1066</v>
      </c>
    </row>
    <row r="35" spans="1:5" x14ac:dyDescent="0.25">
      <c r="A35" s="7" t="s">
        <v>53</v>
      </c>
      <c r="B35" s="4">
        <v>0.41</v>
      </c>
      <c r="C35" s="5">
        <f>C$34*$B35</f>
        <v>427.63</v>
      </c>
      <c r="D35" s="8">
        <f t="shared" ref="D35:E46" si="2">D$34*$B35</f>
        <v>432.54999999999995</v>
      </c>
      <c r="E35" s="5">
        <f t="shared" si="2"/>
        <v>437.06</v>
      </c>
    </row>
    <row r="36" spans="1:5" x14ac:dyDescent="0.25">
      <c r="A36" s="7" t="s">
        <v>3</v>
      </c>
      <c r="B36" s="4">
        <v>0.48</v>
      </c>
      <c r="C36" s="5">
        <f t="shared" ref="C36:C46" si="3">C$34*$B36</f>
        <v>500.64</v>
      </c>
      <c r="D36" s="5">
        <f t="shared" si="2"/>
        <v>506.4</v>
      </c>
      <c r="E36" s="5">
        <f t="shared" si="2"/>
        <v>511.68</v>
      </c>
    </row>
    <row r="37" spans="1:5" x14ac:dyDescent="0.25">
      <c r="A37" s="7" t="s">
        <v>5</v>
      </c>
      <c r="B37" s="4">
        <v>0.42</v>
      </c>
      <c r="C37" s="5">
        <f t="shared" si="3"/>
        <v>438.06</v>
      </c>
      <c r="D37" s="5">
        <f t="shared" si="2"/>
        <v>443.09999999999997</v>
      </c>
      <c r="E37" s="5">
        <f t="shared" si="2"/>
        <v>447.71999999999997</v>
      </c>
    </row>
    <row r="38" spans="1:5" x14ac:dyDescent="0.25">
      <c r="A38" s="7" t="s">
        <v>54</v>
      </c>
      <c r="B38" s="4">
        <v>0.04</v>
      </c>
      <c r="C38" s="5">
        <f t="shared" si="3"/>
        <v>41.72</v>
      </c>
      <c r="D38" s="5">
        <f t="shared" si="2"/>
        <v>42.2</v>
      </c>
      <c r="E38" s="5">
        <f t="shared" si="2"/>
        <v>42.64</v>
      </c>
    </row>
    <row r="39" spans="1:5" x14ac:dyDescent="0.25">
      <c r="A39" s="7" t="s">
        <v>55</v>
      </c>
      <c r="B39" s="4">
        <v>0.54</v>
      </c>
      <c r="C39" s="5">
        <f t="shared" si="3"/>
        <v>563.22</v>
      </c>
      <c r="D39" s="5">
        <f t="shared" si="2"/>
        <v>569.70000000000005</v>
      </c>
      <c r="E39" s="5">
        <f t="shared" si="2"/>
        <v>575.64</v>
      </c>
    </row>
    <row r="40" spans="1:5" x14ac:dyDescent="0.25">
      <c r="A40" s="7" t="s">
        <v>56</v>
      </c>
      <c r="B40" s="4">
        <v>0.53</v>
      </c>
      <c r="C40" s="5">
        <f t="shared" si="3"/>
        <v>552.79000000000008</v>
      </c>
      <c r="D40" s="8">
        <f t="shared" si="2"/>
        <v>559.15</v>
      </c>
      <c r="E40" s="5">
        <f t="shared" si="2"/>
        <v>564.98</v>
      </c>
    </row>
    <row r="41" spans="1:5" x14ac:dyDescent="0.25">
      <c r="A41" s="7" t="s">
        <v>57</v>
      </c>
      <c r="B41" s="4">
        <v>0.27</v>
      </c>
      <c r="C41" s="5">
        <f t="shared" si="3"/>
        <v>281.61</v>
      </c>
      <c r="D41" s="5">
        <f t="shared" si="2"/>
        <v>284.85000000000002</v>
      </c>
      <c r="E41" s="5">
        <f t="shared" si="2"/>
        <v>287.82</v>
      </c>
    </row>
    <row r="42" spans="1:5" x14ac:dyDescent="0.25">
      <c r="A42" s="7" t="s">
        <v>58</v>
      </c>
      <c r="B42" s="4">
        <v>0.43</v>
      </c>
      <c r="C42" s="5">
        <f t="shared" si="3"/>
        <v>448.49</v>
      </c>
      <c r="D42" s="8">
        <f t="shared" si="2"/>
        <v>453.65</v>
      </c>
      <c r="E42" s="5">
        <f t="shared" si="2"/>
        <v>458.38</v>
      </c>
    </row>
    <row r="43" spans="1:5" x14ac:dyDescent="0.25">
      <c r="A43" s="7" t="s">
        <v>59</v>
      </c>
      <c r="B43" s="4">
        <v>0.47</v>
      </c>
      <c r="C43" s="5">
        <f t="shared" si="3"/>
        <v>490.21</v>
      </c>
      <c r="D43" s="5">
        <f t="shared" si="2"/>
        <v>495.84999999999997</v>
      </c>
      <c r="E43" s="5">
        <f t="shared" si="2"/>
        <v>501.02</v>
      </c>
    </row>
    <row r="44" spans="1:5" x14ac:dyDescent="0.25">
      <c r="A44" s="7" t="s">
        <v>27</v>
      </c>
      <c r="B44" s="4">
        <v>0.7</v>
      </c>
      <c r="C44" s="5">
        <f t="shared" si="3"/>
        <v>730.09999999999991</v>
      </c>
      <c r="D44" s="5">
        <f t="shared" si="2"/>
        <v>738.5</v>
      </c>
      <c r="E44" s="5">
        <f t="shared" si="2"/>
        <v>746.19999999999993</v>
      </c>
    </row>
    <row r="45" spans="1:5" x14ac:dyDescent="0.25">
      <c r="A45" s="7" t="s">
        <v>64</v>
      </c>
      <c r="B45" s="4">
        <v>0.1</v>
      </c>
      <c r="C45" s="5">
        <f t="shared" si="3"/>
        <v>104.30000000000001</v>
      </c>
      <c r="D45" s="5">
        <f t="shared" si="2"/>
        <v>105.5</v>
      </c>
      <c r="E45" s="5">
        <f t="shared" si="2"/>
        <v>106.60000000000001</v>
      </c>
    </row>
    <row r="46" spans="1:5" x14ac:dyDescent="0.25">
      <c r="A46" s="7" t="s">
        <v>67</v>
      </c>
      <c r="B46" s="4">
        <v>0.59</v>
      </c>
      <c r="C46" s="5">
        <f t="shared" si="3"/>
        <v>615.37</v>
      </c>
      <c r="D46" s="5">
        <f t="shared" si="2"/>
        <v>622.44999999999993</v>
      </c>
      <c r="E46" s="5">
        <f t="shared" si="2"/>
        <v>628.93999999999994</v>
      </c>
    </row>
    <row r="47" spans="1:5" x14ac:dyDescent="0.25">
      <c r="C47" s="4" t="s">
        <v>65</v>
      </c>
    </row>
    <row r="49" spans="2:6" x14ac:dyDescent="0.25">
      <c r="C49" s="4" t="s">
        <v>4</v>
      </c>
      <c r="D49" s="4" t="s">
        <v>2</v>
      </c>
      <c r="E49" s="4" t="s">
        <v>77</v>
      </c>
    </row>
    <row r="50" spans="2:6" x14ac:dyDescent="0.25">
      <c r="B50" s="4" t="s">
        <v>78</v>
      </c>
      <c r="C50" s="5">
        <f>B37</f>
        <v>0.42</v>
      </c>
      <c r="D50" s="4">
        <v>0.48</v>
      </c>
      <c r="E50" s="4">
        <f>D50/C50</f>
        <v>1.1428571428571428</v>
      </c>
    </row>
    <row r="51" spans="2:6" x14ac:dyDescent="0.25">
      <c r="B51" s="4" t="s">
        <v>76</v>
      </c>
      <c r="C51" s="4">
        <v>0.42</v>
      </c>
      <c r="D51" s="4">
        <v>0.49</v>
      </c>
      <c r="E51" s="4">
        <f t="shared" ref="E51:E53" si="4">D51/C51</f>
        <v>1.1666666666666667</v>
      </c>
    </row>
    <row r="52" spans="2:6" x14ac:dyDescent="0.25">
      <c r="B52" s="4" t="s">
        <v>79</v>
      </c>
      <c r="C52" s="4">
        <v>0.47</v>
      </c>
      <c r="D52" s="4">
        <v>0.54</v>
      </c>
      <c r="E52" s="4">
        <f t="shared" si="4"/>
        <v>1.1489361702127661</v>
      </c>
      <c r="F52" s="4" t="s">
        <v>80</v>
      </c>
    </row>
    <row r="53" spans="2:6" x14ac:dyDescent="0.25">
      <c r="B53" s="4" t="s">
        <v>81</v>
      </c>
      <c r="C53" s="4">
        <v>0.39</v>
      </c>
      <c r="D53" s="4">
        <v>0.49</v>
      </c>
      <c r="E53" s="4">
        <f t="shared" si="4"/>
        <v>1.2564102564102564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825D7D-0196-F140-840D-D408740D6EBB}">
  <dimension ref="A1:T49"/>
  <sheetViews>
    <sheetView tabSelected="1" topLeftCell="A18" workbookViewId="0">
      <selection activeCell="B1" sqref="B1"/>
    </sheetView>
  </sheetViews>
  <sheetFormatPr baseColWidth="10" defaultRowHeight="16" x14ac:dyDescent="0.2"/>
  <cols>
    <col min="1" max="1" width="35.5" customWidth="1"/>
    <col min="2" max="2" width="30.1640625" customWidth="1"/>
    <col min="4" max="4" width="11.1640625" customWidth="1"/>
  </cols>
  <sheetData>
    <row r="1" spans="1:15" ht="20" x14ac:dyDescent="0.3">
      <c r="A1" s="3" t="s">
        <v>1</v>
      </c>
      <c r="B1" s="3" t="s">
        <v>86</v>
      </c>
      <c r="C1" s="4">
        <v>16</v>
      </c>
      <c r="D1" s="4">
        <v>18</v>
      </c>
      <c r="E1" s="4">
        <v>19</v>
      </c>
    </row>
    <row r="2" spans="1:15" ht="20" x14ac:dyDescent="0.3">
      <c r="A2" s="3" t="s">
        <v>3</v>
      </c>
      <c r="B2" s="3" t="s">
        <v>3</v>
      </c>
      <c r="C2" s="5">
        <f>C38</f>
        <v>523.33500000000004</v>
      </c>
      <c r="D2" s="5"/>
      <c r="E2" s="5"/>
    </row>
    <row r="3" spans="1:15" ht="20" x14ac:dyDescent="0.3">
      <c r="A3" s="3" t="s">
        <v>5</v>
      </c>
      <c r="B3" s="3" t="s">
        <v>5</v>
      </c>
      <c r="C3" s="5">
        <f>C39</f>
        <v>387.2679</v>
      </c>
      <c r="D3" s="5"/>
      <c r="E3" s="5"/>
    </row>
    <row r="4" spans="1:15" ht="20" x14ac:dyDescent="0.3">
      <c r="A4" s="3" t="s">
        <v>7</v>
      </c>
      <c r="B4" s="3" t="s">
        <v>7</v>
      </c>
      <c r="C4" s="5">
        <f>C44</f>
        <v>481.46820000000008</v>
      </c>
      <c r="D4" s="5">
        <f t="shared" ref="D4:E4" si="0">D44</f>
        <v>491.23860000000008</v>
      </c>
      <c r="E4" s="5">
        <f t="shared" si="0"/>
        <v>490.73259999999999</v>
      </c>
    </row>
    <row r="5" spans="1:15" ht="20" x14ac:dyDescent="0.3">
      <c r="A5" s="3" t="s">
        <v>9</v>
      </c>
      <c r="B5" s="3" t="s">
        <v>9</v>
      </c>
      <c r="C5" s="4">
        <v>545</v>
      </c>
      <c r="D5" s="4">
        <v>575</v>
      </c>
      <c r="E5" s="4">
        <v>580</v>
      </c>
    </row>
    <row r="6" spans="1:15" ht="20" x14ac:dyDescent="0.3">
      <c r="A6" s="3" t="s">
        <v>11</v>
      </c>
      <c r="B6" s="3" t="s">
        <v>11</v>
      </c>
      <c r="C6" s="4">
        <v>71</v>
      </c>
      <c r="D6" s="4">
        <v>71</v>
      </c>
      <c r="E6" s="4">
        <v>71</v>
      </c>
    </row>
    <row r="7" spans="1:15" ht="20" x14ac:dyDescent="0.3">
      <c r="A7" s="3" t="s">
        <v>13</v>
      </c>
      <c r="B7" s="3" t="s">
        <v>13</v>
      </c>
      <c r="C7" s="4">
        <v>73.5</v>
      </c>
      <c r="D7" s="4">
        <v>73.5</v>
      </c>
      <c r="E7" s="4">
        <v>73.5</v>
      </c>
    </row>
    <row r="8" spans="1:15" ht="20" x14ac:dyDescent="0.3">
      <c r="A8" s="3" t="s">
        <v>15</v>
      </c>
      <c r="B8" s="3" t="s">
        <v>15</v>
      </c>
      <c r="C8" s="4"/>
      <c r="D8" s="4"/>
      <c r="E8" s="4"/>
    </row>
    <row r="9" spans="1:15" ht="20" x14ac:dyDescent="0.3">
      <c r="A9" s="3" t="s">
        <v>17</v>
      </c>
      <c r="B9" s="3" t="s">
        <v>17</v>
      </c>
      <c r="C9" s="4">
        <f>(559 + 2*C19)/2 - C23</f>
        <v>30.5</v>
      </c>
      <c r="D9" s="4">
        <f>(559 + 2*D19)/2 - D23</f>
        <v>30.5</v>
      </c>
      <c r="E9" s="4">
        <f>(559 + 2*E19)/2 - E23</f>
        <v>30.5</v>
      </c>
    </row>
    <row r="10" spans="1:15" ht="20" x14ac:dyDescent="0.3">
      <c r="A10" s="3" t="s">
        <v>19</v>
      </c>
      <c r="B10" s="3" t="s">
        <v>19</v>
      </c>
      <c r="C10" s="4">
        <v>425.5</v>
      </c>
      <c r="D10" s="4">
        <v>425.5</v>
      </c>
      <c r="E10" s="4">
        <v>425.5</v>
      </c>
      <c r="O10">
        <v>2</v>
      </c>
    </row>
    <row r="11" spans="1:15" ht="20" x14ac:dyDescent="0.3">
      <c r="A11" s="3" t="s">
        <v>21</v>
      </c>
      <c r="B11" s="3" t="s">
        <v>21</v>
      </c>
      <c r="C11" s="4">
        <v>1046.67</v>
      </c>
      <c r="D11" s="4">
        <v>1067.9100000000001</v>
      </c>
      <c r="E11" s="4">
        <v>1066.81</v>
      </c>
      <c r="O11">
        <v>1</v>
      </c>
    </row>
    <row r="12" spans="1:15" ht="20" x14ac:dyDescent="0.3">
      <c r="A12" s="3" t="s">
        <v>23</v>
      </c>
      <c r="B12" s="3" t="s">
        <v>23</v>
      </c>
      <c r="C12" s="4">
        <v>45</v>
      </c>
      <c r="D12" s="4">
        <v>45</v>
      </c>
      <c r="E12" s="4">
        <v>45</v>
      </c>
      <c r="O12">
        <f>SUM(O10,O11)</f>
        <v>3</v>
      </c>
    </row>
    <row r="13" spans="1:15" ht="20" x14ac:dyDescent="0.3">
      <c r="A13" s="3" t="s">
        <v>25</v>
      </c>
      <c r="B13" s="3" t="s">
        <v>25</v>
      </c>
      <c r="C13" s="4"/>
      <c r="D13" s="4"/>
      <c r="E13" s="4"/>
    </row>
    <row r="14" spans="1:15" ht="20" x14ac:dyDescent="0.3">
      <c r="A14" s="3" t="s">
        <v>27</v>
      </c>
      <c r="B14" s="3" t="s">
        <v>27</v>
      </c>
      <c r="C14" s="4">
        <v>747.5</v>
      </c>
      <c r="D14" s="4">
        <v>771.8</v>
      </c>
      <c r="E14" s="4">
        <v>784</v>
      </c>
    </row>
    <row r="15" spans="1:15" ht="20" x14ac:dyDescent="0.3">
      <c r="A15" s="3" t="s">
        <v>29</v>
      </c>
      <c r="B15" s="3" t="s">
        <v>29</v>
      </c>
      <c r="C15" s="4"/>
      <c r="D15" s="4"/>
      <c r="E15" s="4"/>
    </row>
    <row r="16" spans="1:15" ht="20" x14ac:dyDescent="0.3">
      <c r="A16" s="3" t="s">
        <v>31</v>
      </c>
      <c r="B16" s="3" t="s">
        <v>31</v>
      </c>
      <c r="C16" s="4"/>
      <c r="D16" s="4"/>
      <c r="E16" s="4"/>
    </row>
    <row r="17" spans="1:20" ht="20" x14ac:dyDescent="0.3">
      <c r="A17" s="3" t="s">
        <v>33</v>
      </c>
      <c r="B17" s="3" t="s">
        <v>33</v>
      </c>
      <c r="C17" s="4"/>
      <c r="D17" s="4"/>
      <c r="E17" s="4"/>
    </row>
    <row r="18" spans="1:20" ht="20" x14ac:dyDescent="0.3">
      <c r="A18" s="3" t="s">
        <v>35</v>
      </c>
      <c r="B18" s="3" t="s">
        <v>35</v>
      </c>
      <c r="C18" s="4">
        <v>26</v>
      </c>
      <c r="D18" s="4">
        <v>26</v>
      </c>
      <c r="E18" s="4">
        <v>26</v>
      </c>
    </row>
    <row r="19" spans="1:20" ht="20" x14ac:dyDescent="0.3">
      <c r="A19" s="3" t="s">
        <v>37</v>
      </c>
      <c r="B19" s="3" t="s">
        <v>37</v>
      </c>
      <c r="C19" s="4">
        <v>49</v>
      </c>
      <c r="D19" s="4">
        <v>49</v>
      </c>
      <c r="E19" s="4">
        <v>49</v>
      </c>
    </row>
    <row r="20" spans="1:20" ht="20" x14ac:dyDescent="0.3">
      <c r="A20" s="3" t="s">
        <v>39</v>
      </c>
      <c r="B20" s="3" t="s">
        <v>39</v>
      </c>
      <c r="C20" s="4"/>
      <c r="D20" s="4"/>
      <c r="E20" s="4"/>
    </row>
    <row r="21" spans="1:20" ht="20" x14ac:dyDescent="0.3">
      <c r="A21" s="3" t="s">
        <v>41</v>
      </c>
      <c r="B21" s="3" t="s">
        <v>41</v>
      </c>
      <c r="C21" s="4"/>
      <c r="D21" s="4"/>
      <c r="E21" s="4"/>
    </row>
    <row r="22" spans="1:20" ht="20" x14ac:dyDescent="0.3">
      <c r="A22" s="3" t="s">
        <v>43</v>
      </c>
      <c r="B22" s="3" t="s">
        <v>43</v>
      </c>
      <c r="C22" s="4"/>
      <c r="D22" s="4"/>
      <c r="E22" s="4"/>
    </row>
    <row r="23" spans="1:20" ht="20" x14ac:dyDescent="0.3">
      <c r="A23" s="4"/>
      <c r="B23" s="3" t="s">
        <v>44</v>
      </c>
      <c r="C23" s="4">
        <v>298</v>
      </c>
      <c r="D23" s="4">
        <v>298</v>
      </c>
      <c r="E23" s="4">
        <v>298</v>
      </c>
    </row>
    <row r="24" spans="1:20" ht="19" x14ac:dyDescent="0.25">
      <c r="A24" s="4"/>
      <c r="B24" s="4" t="s">
        <v>48</v>
      </c>
      <c r="C24" s="5">
        <f>C11-C25</f>
        <v>622.26453349420683</v>
      </c>
      <c r="D24" s="5">
        <f>D11-D25</f>
        <v>643.50453349420684</v>
      </c>
      <c r="E24" s="5">
        <f>E11-E25</f>
        <v>642.4045334942067</v>
      </c>
    </row>
    <row r="25" spans="1:20" ht="19" x14ac:dyDescent="0.25">
      <c r="A25" s="4"/>
      <c r="B25" s="4" t="s">
        <v>49</v>
      </c>
      <c r="C25" s="5">
        <f>SQRT(C10^2-C9^2)</f>
        <v>424.40546650579324</v>
      </c>
      <c r="D25" s="5">
        <f>SQRT(D10^2-D9^2)</f>
        <v>424.40546650579324</v>
      </c>
      <c r="E25" s="5">
        <f>SQRT(E10^2-E9^2)</f>
        <v>424.40546650579324</v>
      </c>
    </row>
    <row r="26" spans="1:20" ht="19" x14ac:dyDescent="0.25">
      <c r="A26" s="4"/>
      <c r="B26" s="4" t="s">
        <v>52</v>
      </c>
      <c r="C26" s="4"/>
      <c r="D26" s="4"/>
    </row>
    <row r="27" spans="1:20" ht="20" x14ac:dyDescent="0.3">
      <c r="A27" s="4"/>
      <c r="B27" s="3" t="s">
        <v>45</v>
      </c>
      <c r="C27" s="4"/>
      <c r="D27" s="4"/>
    </row>
    <row r="28" spans="1:20" ht="20" x14ac:dyDescent="0.3">
      <c r="A28" s="4"/>
      <c r="B28" s="3" t="s">
        <v>46</v>
      </c>
      <c r="C28" s="4"/>
      <c r="D28" s="4"/>
    </row>
    <row r="29" spans="1:20" ht="19" x14ac:dyDescent="0.25">
      <c r="A29" s="4"/>
      <c r="B29" s="4" t="s">
        <v>47</v>
      </c>
      <c r="C29" s="4"/>
      <c r="D29" s="4"/>
    </row>
    <row r="30" spans="1:20" ht="19" x14ac:dyDescent="0.25">
      <c r="A30" s="4"/>
      <c r="B30" s="4"/>
      <c r="C30" s="4"/>
      <c r="D30" s="4"/>
    </row>
    <row r="31" spans="1:20" ht="19" x14ac:dyDescent="0.25">
      <c r="A31" s="4"/>
      <c r="B31" s="4" t="s">
        <v>50</v>
      </c>
      <c r="C31" s="4">
        <f>C4*COS(C7*PI()/180)</f>
        <v>136.74435678697714</v>
      </c>
      <c r="D31" s="4">
        <f t="shared" ref="D31:E31" si="1">D4*COS(D7*PI()/180)</f>
        <v>139.51930031087235</v>
      </c>
      <c r="E31" s="4">
        <f t="shared" si="1"/>
        <v>139.37558854645212</v>
      </c>
      <c r="O31" t="s">
        <v>61</v>
      </c>
      <c r="P31">
        <v>116</v>
      </c>
      <c r="Q31">
        <v>116</v>
      </c>
      <c r="R31">
        <v>116</v>
      </c>
      <c r="S31">
        <v>116</v>
      </c>
      <c r="T31">
        <v>116</v>
      </c>
    </row>
    <row r="32" spans="1:20" ht="19" x14ac:dyDescent="0.25">
      <c r="A32" s="4"/>
      <c r="B32" s="4" t="s">
        <v>51</v>
      </c>
      <c r="C32" s="4">
        <f>C2/TAN(C7*PI()/180)</f>
        <v>155.01888938598023</v>
      </c>
      <c r="D32" s="4">
        <f t="shared" ref="D32:E32" si="2">D2/TAN(D7*PI()/180)</f>
        <v>0</v>
      </c>
      <c r="E32" s="4">
        <f t="shared" si="2"/>
        <v>0</v>
      </c>
      <c r="O32" t="s">
        <v>62</v>
      </c>
      <c r="P32">
        <v>22</v>
      </c>
      <c r="Q32">
        <v>20</v>
      </c>
      <c r="R32">
        <v>18</v>
      </c>
      <c r="S32">
        <v>16</v>
      </c>
      <c r="T32">
        <v>14</v>
      </c>
    </row>
    <row r="33" spans="1:20" x14ac:dyDescent="0.2">
      <c r="O33" t="s">
        <v>63</v>
      </c>
      <c r="P33" s="6">
        <f>P31/P32</f>
        <v>5.2727272727272725</v>
      </c>
      <c r="Q33" s="6">
        <f>Q31/Q32</f>
        <v>5.8</v>
      </c>
      <c r="R33" s="6">
        <f t="shared" ref="R33:T33" si="3">R31/R32</f>
        <v>6.4444444444444446</v>
      </c>
      <c r="S33" s="6">
        <f t="shared" si="3"/>
        <v>7.25</v>
      </c>
      <c r="T33" s="6">
        <f t="shared" si="3"/>
        <v>8.2857142857142865</v>
      </c>
    </row>
    <row r="36" spans="1:20" ht="19" x14ac:dyDescent="0.25">
      <c r="A36" s="7" t="s">
        <v>21</v>
      </c>
      <c r="B36">
        <v>1</v>
      </c>
      <c r="C36" s="5">
        <f>C11</f>
        <v>1046.67</v>
      </c>
      <c r="D36" s="5">
        <f t="shared" ref="D36:E36" si="4">D11</f>
        <v>1067.9100000000001</v>
      </c>
      <c r="E36" s="5">
        <f t="shared" si="4"/>
        <v>1066.81</v>
      </c>
    </row>
    <row r="37" spans="1:20" ht="19" x14ac:dyDescent="0.25">
      <c r="A37" s="7" t="s">
        <v>53</v>
      </c>
      <c r="B37">
        <v>0.42</v>
      </c>
      <c r="C37" s="8">
        <f>C$36*$B37</f>
        <v>439.60140000000001</v>
      </c>
      <c r="D37" s="5">
        <f t="shared" ref="D37:E37" si="5">D$36*$B37</f>
        <v>448.5222</v>
      </c>
      <c r="E37" s="5">
        <f t="shared" si="5"/>
        <v>448.06019999999995</v>
      </c>
    </row>
    <row r="38" spans="1:20" ht="19" x14ac:dyDescent="0.25">
      <c r="A38" s="7" t="s">
        <v>3</v>
      </c>
      <c r="B38">
        <v>0.5</v>
      </c>
      <c r="C38" s="5">
        <f t="shared" ref="C38:E48" si="6">C$36*$B38</f>
        <v>523.33500000000004</v>
      </c>
      <c r="D38" s="5">
        <f t="shared" si="6"/>
        <v>533.95500000000004</v>
      </c>
      <c r="E38" s="5">
        <f t="shared" si="6"/>
        <v>533.40499999999997</v>
      </c>
    </row>
    <row r="39" spans="1:20" ht="19" x14ac:dyDescent="0.25">
      <c r="A39" s="7" t="s">
        <v>5</v>
      </c>
      <c r="B39">
        <v>0.37</v>
      </c>
      <c r="C39" s="5">
        <f t="shared" si="6"/>
        <v>387.2679</v>
      </c>
      <c r="D39" s="5">
        <f t="shared" si="6"/>
        <v>395.12670000000003</v>
      </c>
      <c r="E39" s="5">
        <f t="shared" si="6"/>
        <v>394.71969999999999</v>
      </c>
    </row>
    <row r="40" spans="1:20" ht="19" x14ac:dyDescent="0.25">
      <c r="A40" s="7" t="s">
        <v>54</v>
      </c>
      <c r="B40">
        <v>0.03</v>
      </c>
      <c r="C40" s="5">
        <f t="shared" si="6"/>
        <v>31.400100000000002</v>
      </c>
      <c r="D40" s="5">
        <f t="shared" si="6"/>
        <v>32.037300000000002</v>
      </c>
      <c r="E40" s="5">
        <f t="shared" si="6"/>
        <v>32.004300000000001</v>
      </c>
    </row>
    <row r="41" spans="1:20" ht="19" x14ac:dyDescent="0.25">
      <c r="A41" s="7" t="s">
        <v>55</v>
      </c>
      <c r="B41">
        <v>0.52</v>
      </c>
      <c r="C41" s="8">
        <f t="shared" si="6"/>
        <v>544.26840000000004</v>
      </c>
      <c r="D41" s="5">
        <f t="shared" si="6"/>
        <v>555.31320000000005</v>
      </c>
      <c r="E41" s="5">
        <f t="shared" si="6"/>
        <v>554.74119999999994</v>
      </c>
    </row>
    <row r="42" spans="1:20" ht="19" x14ac:dyDescent="0.25">
      <c r="A42" s="7" t="s">
        <v>56</v>
      </c>
      <c r="B42">
        <v>0.5</v>
      </c>
      <c r="C42" s="5">
        <f t="shared" si="6"/>
        <v>523.33500000000004</v>
      </c>
      <c r="D42" s="5">
        <f t="shared" si="6"/>
        <v>533.95500000000004</v>
      </c>
      <c r="E42" s="5">
        <f t="shared" si="6"/>
        <v>533.40499999999997</v>
      </c>
    </row>
    <row r="43" spans="1:20" ht="19" x14ac:dyDescent="0.25">
      <c r="A43" s="7" t="s">
        <v>57</v>
      </c>
      <c r="B43">
        <v>0.28999999999999998</v>
      </c>
      <c r="C43" s="5">
        <f t="shared" si="6"/>
        <v>303.53429999999997</v>
      </c>
      <c r="D43" s="5">
        <f t="shared" si="6"/>
        <v>309.69389999999999</v>
      </c>
      <c r="E43" s="5">
        <f t="shared" si="6"/>
        <v>309.37489999999997</v>
      </c>
    </row>
    <row r="44" spans="1:20" ht="19" x14ac:dyDescent="0.25">
      <c r="A44" s="7" t="s">
        <v>58</v>
      </c>
      <c r="B44">
        <v>0.46</v>
      </c>
      <c r="C44" s="8">
        <f t="shared" si="6"/>
        <v>481.46820000000008</v>
      </c>
      <c r="D44" s="5">
        <f t="shared" si="6"/>
        <v>491.23860000000008</v>
      </c>
      <c r="E44" s="5">
        <f t="shared" si="6"/>
        <v>490.73259999999999</v>
      </c>
    </row>
    <row r="45" spans="1:20" ht="19" x14ac:dyDescent="0.25">
      <c r="A45" s="7" t="s">
        <v>59</v>
      </c>
      <c r="B45">
        <v>0.49</v>
      </c>
      <c r="C45" s="5">
        <f t="shared" si="6"/>
        <v>512.86829999999998</v>
      </c>
      <c r="D45" s="5">
        <f t="shared" si="6"/>
        <v>523.27589999999998</v>
      </c>
      <c r="E45" s="5">
        <f t="shared" si="6"/>
        <v>522.73689999999999</v>
      </c>
    </row>
    <row r="46" spans="1:20" ht="19" x14ac:dyDescent="0.25">
      <c r="A46" s="7" t="s">
        <v>27</v>
      </c>
      <c r="B46">
        <v>0.73</v>
      </c>
      <c r="C46" s="5">
        <f t="shared" si="6"/>
        <v>764.06910000000005</v>
      </c>
      <c r="D46" s="5">
        <f t="shared" si="6"/>
        <v>779.57429999999999</v>
      </c>
      <c r="E46" s="5">
        <f t="shared" si="6"/>
        <v>778.7713</v>
      </c>
    </row>
    <row r="47" spans="1:20" ht="19" x14ac:dyDescent="0.25">
      <c r="A47" s="7" t="s">
        <v>64</v>
      </c>
      <c r="B47">
        <v>0.11</v>
      </c>
      <c r="C47" s="5">
        <f t="shared" si="6"/>
        <v>115.1337</v>
      </c>
      <c r="D47" s="5">
        <f t="shared" si="6"/>
        <v>117.47010000000002</v>
      </c>
      <c r="E47" s="5">
        <f t="shared" si="6"/>
        <v>117.34909999999999</v>
      </c>
    </row>
    <row r="48" spans="1:20" ht="19" x14ac:dyDescent="0.25">
      <c r="A48" s="7" t="s">
        <v>74</v>
      </c>
      <c r="B48">
        <v>0.59</v>
      </c>
      <c r="C48" s="5">
        <f t="shared" si="6"/>
        <v>617.53530000000001</v>
      </c>
      <c r="D48" s="5">
        <f t="shared" si="6"/>
        <v>630.06690000000003</v>
      </c>
      <c r="E48" s="5">
        <f t="shared" si="6"/>
        <v>629.41789999999992</v>
      </c>
    </row>
    <row r="49" spans="3:3" x14ac:dyDescent="0.2">
      <c r="C49" t="s">
        <v>66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18B483-C8F6-CF43-8F7B-9EF5619C2F15}">
  <dimension ref="D4:G17"/>
  <sheetViews>
    <sheetView workbookViewId="0">
      <selection activeCell="F5" sqref="F5"/>
    </sheetView>
  </sheetViews>
  <sheetFormatPr baseColWidth="10" defaultRowHeight="16" x14ac:dyDescent="0.2"/>
  <cols>
    <col min="5" max="5" width="23.5" customWidth="1"/>
    <col min="7" max="7" width="14.33203125" customWidth="1"/>
  </cols>
  <sheetData>
    <row r="4" spans="4:7" x14ac:dyDescent="0.2">
      <c r="E4" t="s">
        <v>83</v>
      </c>
      <c r="F4" t="s">
        <v>84</v>
      </c>
      <c r="G4" t="s">
        <v>85</v>
      </c>
    </row>
    <row r="5" spans="4:7" ht="19" x14ac:dyDescent="0.25">
      <c r="D5" s="7" t="s">
        <v>21</v>
      </c>
      <c r="E5" s="5">
        <v>1052.7</v>
      </c>
      <c r="F5" s="5">
        <v>1043</v>
      </c>
      <c r="G5">
        <v>1046.67</v>
      </c>
    </row>
    <row r="6" spans="4:7" ht="19" x14ac:dyDescent="0.25">
      <c r="D6" s="7" t="s">
        <v>53</v>
      </c>
      <c r="E6" s="8">
        <v>431.60699999999997</v>
      </c>
      <c r="F6" s="5">
        <v>427.63</v>
      </c>
      <c r="G6">
        <v>439.60140000000001</v>
      </c>
    </row>
    <row r="7" spans="4:7" ht="19" x14ac:dyDescent="0.25">
      <c r="D7" s="7" t="s">
        <v>3</v>
      </c>
      <c r="E7" s="5">
        <v>515.82299999999998</v>
      </c>
      <c r="F7" s="5">
        <v>500.64</v>
      </c>
      <c r="G7">
        <v>523.33500000000004</v>
      </c>
    </row>
    <row r="8" spans="4:7" ht="19" x14ac:dyDescent="0.25">
      <c r="D8" s="7" t="s">
        <v>5</v>
      </c>
      <c r="E8" s="5">
        <v>421.08000000000004</v>
      </c>
      <c r="F8" s="5">
        <v>438.06</v>
      </c>
      <c r="G8">
        <v>387.2679</v>
      </c>
    </row>
    <row r="9" spans="4:7" ht="19" x14ac:dyDescent="0.25">
      <c r="D9" s="7" t="s">
        <v>54</v>
      </c>
      <c r="E9" s="5">
        <v>42.108000000000004</v>
      </c>
      <c r="F9" s="5">
        <v>41.72</v>
      </c>
      <c r="G9">
        <v>31.400100000000002</v>
      </c>
    </row>
    <row r="10" spans="4:7" ht="19" x14ac:dyDescent="0.25">
      <c r="D10" s="7" t="s">
        <v>55</v>
      </c>
      <c r="E10" s="5">
        <v>578.98500000000013</v>
      </c>
      <c r="F10" s="5">
        <v>563.22</v>
      </c>
      <c r="G10">
        <v>544.26840000000004</v>
      </c>
    </row>
    <row r="11" spans="4:7" ht="19" x14ac:dyDescent="0.25">
      <c r="D11" s="7" t="s">
        <v>56</v>
      </c>
      <c r="E11" s="8">
        <v>557.93100000000004</v>
      </c>
      <c r="F11" s="5">
        <v>552.79000000000008</v>
      </c>
      <c r="G11">
        <v>523.33500000000004</v>
      </c>
    </row>
    <row r="12" spans="4:7" ht="19" x14ac:dyDescent="0.25">
      <c r="D12" s="7" t="s">
        <v>57</v>
      </c>
      <c r="E12" s="5">
        <v>273.702</v>
      </c>
      <c r="F12" s="5">
        <v>281.61</v>
      </c>
      <c r="G12">
        <v>303.53429999999997</v>
      </c>
    </row>
    <row r="13" spans="4:7" ht="19" x14ac:dyDescent="0.25">
      <c r="D13" s="7" t="s">
        <v>58</v>
      </c>
      <c r="E13" s="8">
        <v>431.60699999999997</v>
      </c>
      <c r="F13" s="5">
        <v>448.49</v>
      </c>
      <c r="G13">
        <v>481.46820000000008</v>
      </c>
    </row>
    <row r="14" spans="4:7" ht="19" x14ac:dyDescent="0.25">
      <c r="D14" s="7" t="s">
        <v>59</v>
      </c>
      <c r="E14" s="5">
        <v>515.82299999999998</v>
      </c>
      <c r="F14" s="5">
        <v>490.21</v>
      </c>
      <c r="G14">
        <v>512.86829999999998</v>
      </c>
    </row>
    <row r="15" spans="4:7" ht="19" x14ac:dyDescent="0.25">
      <c r="D15" s="7" t="s">
        <v>27</v>
      </c>
      <c r="E15" s="5">
        <v>715.83600000000013</v>
      </c>
      <c r="F15" s="5">
        <v>730.09999999999991</v>
      </c>
      <c r="G15">
        <v>764.06910000000005</v>
      </c>
    </row>
    <row r="16" spans="4:7" ht="19" x14ac:dyDescent="0.25">
      <c r="D16" s="7" t="s">
        <v>64</v>
      </c>
      <c r="E16" s="5">
        <v>105.27000000000001</v>
      </c>
      <c r="F16" s="5">
        <v>104.30000000000001</v>
      </c>
      <c r="G16">
        <v>115.1337</v>
      </c>
    </row>
    <row r="17" spans="4:7" ht="19" x14ac:dyDescent="0.25">
      <c r="D17" s="7" t="s">
        <v>67</v>
      </c>
      <c r="E17" s="5">
        <v>621.09299999999996</v>
      </c>
      <c r="F17" s="5">
        <v>615.37</v>
      </c>
      <c r="G17">
        <v>617.53530000000001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template</vt:lpstr>
      <vt:lpstr>Specialized Stumpjumper 1996</vt:lpstr>
      <vt:lpstr>Trek Singletrack 990 1995</vt:lpstr>
      <vt:lpstr>GT Xizang 1995</vt:lpstr>
      <vt:lpstr>combined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Jeff Walker</dc:creator>
  <cp:lastModifiedBy>Jeff Walker</cp:lastModifiedBy>
  <dcterms:created xsi:type="dcterms:W3CDTF">2023-06-08T13:11:48Z</dcterms:created>
  <dcterms:modified xsi:type="dcterms:W3CDTF">2023-06-11T16:28:29Z</dcterms:modified>
</cp:coreProperties>
</file>